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maja.dzakulin\Desktop\"/>
    </mc:Choice>
  </mc:AlternateContent>
  <xr:revisionPtr revIDLastSave="0" documentId="8_{14CC3E3E-EAA3-41CF-8877-6EFAF0AF71C8}" xr6:coauthVersionLast="47" xr6:coauthVersionMax="47" xr10:uidLastSave="{00000000-0000-0000-0000-000000000000}"/>
  <workbookProtection workbookAlgorithmName="SHA-512" workbookHashValue="yk7WfwvoPPbosqQeYxzzDtPwRswR7lqilK12n1yw9nMoXGNw0P4/ZzGdbnKM7k4T+R/+/LDfyt1qrWdmpuyq6w==" workbookSaltValue="q0H9GR8bIso+Ks+ILnSm0A==" workbookSpinCount="100000" lockStructure="1"/>
  <bookViews>
    <workbookView xWindow="-110" yWindow="-110" windowWidth="19420" windowHeight="10420" xr2:uid="{F5CC2DC9-F2D6-412D-93F0-C81FC627C84D}"/>
  </bookViews>
  <sheets>
    <sheet name="Pre_Check" sheetId="1" r:id="rId1"/>
    <sheet name="Liste" sheetId="2" state="hidden" r:id="rId2"/>
    <sheet name="Translation" sheetId="3" state="hidden" r:id="rId3"/>
  </sheets>
  <definedNames>
    <definedName name="_xlnm.Print_Area" localSheetId="0">Pre_Check!$A$1:$G$60</definedName>
    <definedName name="EVT">Liste!$C$5</definedName>
    <definedName name="LST_Antwort">Liste!$B$3:$B$6</definedName>
    <definedName name="LST_AntwortVerweis">Liste!$B$3:$C$6</definedName>
    <definedName name="LST_Wahlvorgaben">Liste!$B$9:$B$10</definedName>
    <definedName name="NO">Liste!$C$4</definedName>
    <definedName name="YES">Liste!$C$3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3" l="1"/>
  <c r="C142" i="3" s="1"/>
  <c r="C1" i="1"/>
  <c r="F3" i="3"/>
  <c r="E3" i="3"/>
  <c r="D3" i="3"/>
  <c r="C31" i="3" l="1"/>
  <c r="E42" i="1" s="1"/>
  <c r="C7" i="3"/>
  <c r="B4" i="1" s="1"/>
  <c r="C15" i="3"/>
  <c r="G3" i="1" s="1"/>
  <c r="C23" i="3"/>
  <c r="C8" i="3"/>
  <c r="C16" i="3"/>
  <c r="G4" i="1" s="1"/>
  <c r="C24" i="3"/>
  <c r="J39" i="1" s="1"/>
  <c r="C32" i="3"/>
  <c r="B3" i="2" s="1"/>
  <c r="C40" i="3"/>
  <c r="C2" i="2" s="1"/>
  <c r="C48" i="3"/>
  <c r="C18" i="1" s="1"/>
  <c r="C56" i="3"/>
  <c r="C33" i="1" s="1"/>
  <c r="C64" i="3"/>
  <c r="C48" i="1" s="1"/>
  <c r="C72" i="3"/>
  <c r="C56" i="1" s="1"/>
  <c r="C80" i="3"/>
  <c r="D14" i="1" s="1"/>
  <c r="C88" i="3"/>
  <c r="D22" i="1" s="1"/>
  <c r="C96" i="3"/>
  <c r="D30" i="1" s="1"/>
  <c r="C104" i="3"/>
  <c r="D43" i="1" s="1"/>
  <c r="C112" i="3"/>
  <c r="D51" i="1" s="1"/>
  <c r="C120" i="3"/>
  <c r="D59" i="1" s="1"/>
  <c r="C128" i="3"/>
  <c r="C136" i="3"/>
  <c r="C144" i="3"/>
  <c r="C9" i="3"/>
  <c r="B7" i="1" s="1"/>
  <c r="C17" i="3"/>
  <c r="G5" i="1" s="1"/>
  <c r="C25" i="3"/>
  <c r="I42" i="1" s="1"/>
  <c r="C33" i="3"/>
  <c r="B4" i="2" s="1"/>
  <c r="C41" i="3"/>
  <c r="C49" i="3"/>
  <c r="C20" i="1" s="1"/>
  <c r="C57" i="3"/>
  <c r="C35" i="1" s="1"/>
  <c r="C65" i="3"/>
  <c r="C49" i="1" s="1"/>
  <c r="C73" i="3"/>
  <c r="C57" i="1" s="1"/>
  <c r="C81" i="3"/>
  <c r="D15" i="1" s="1"/>
  <c r="C89" i="3"/>
  <c r="D23" i="1" s="1"/>
  <c r="C97" i="3"/>
  <c r="D31" i="1" s="1"/>
  <c r="C105" i="3"/>
  <c r="D44" i="1" s="1"/>
  <c r="C113" i="3"/>
  <c r="D52" i="1" s="1"/>
  <c r="C121" i="3"/>
  <c r="C129" i="3"/>
  <c r="C137" i="3"/>
  <c r="C10" i="3"/>
  <c r="B9" i="1" s="1"/>
  <c r="C18" i="3"/>
  <c r="I2" i="1" s="1"/>
  <c r="C26" i="3"/>
  <c r="B40" i="1" s="1"/>
  <c r="C34" i="3"/>
  <c r="B5" i="2" s="1"/>
  <c r="C42" i="3"/>
  <c r="C10" i="1" s="1"/>
  <c r="C50" i="3"/>
  <c r="C21" i="1" s="1"/>
  <c r="C58" i="3"/>
  <c r="C37" i="1" s="1"/>
  <c r="C66" i="3"/>
  <c r="C50" i="1" s="1"/>
  <c r="C74" i="3"/>
  <c r="C58" i="1" s="1"/>
  <c r="C82" i="3"/>
  <c r="D16" i="1" s="1"/>
  <c r="C90" i="3"/>
  <c r="D24" i="1" s="1"/>
  <c r="C98" i="3"/>
  <c r="D32" i="1" s="1"/>
  <c r="C106" i="3"/>
  <c r="D45" i="1" s="1"/>
  <c r="C114" i="3"/>
  <c r="D53" i="1" s="1"/>
  <c r="C122" i="3"/>
  <c r="C130" i="3"/>
  <c r="C138" i="3"/>
  <c r="C39" i="3"/>
  <c r="C47" i="3"/>
  <c r="C17" i="1" s="1"/>
  <c r="C55" i="3"/>
  <c r="C32" i="1" s="1"/>
  <c r="C63" i="3"/>
  <c r="C47" i="1" s="1"/>
  <c r="C71" i="3"/>
  <c r="C55" i="1" s="1"/>
  <c r="C79" i="3"/>
  <c r="D13" i="1" s="1"/>
  <c r="C87" i="3"/>
  <c r="D21" i="1" s="1"/>
  <c r="C95" i="3"/>
  <c r="D29" i="1" s="1"/>
  <c r="C103" i="3"/>
  <c r="D37" i="1" s="1"/>
  <c r="C111" i="3"/>
  <c r="D50" i="1" s="1"/>
  <c r="C119" i="3"/>
  <c r="D58" i="1" s="1"/>
  <c r="C127" i="3"/>
  <c r="C135" i="3"/>
  <c r="C143" i="3"/>
  <c r="C11" i="3"/>
  <c r="D9" i="1" s="1"/>
  <c r="C19" i="3"/>
  <c r="I9" i="1" s="1"/>
  <c r="C27" i="3"/>
  <c r="C35" i="3"/>
  <c r="B9" i="2" s="1"/>
  <c r="C43" i="3"/>
  <c r="C13" i="1" s="1"/>
  <c r="C51" i="3"/>
  <c r="C26" i="1" s="1"/>
  <c r="C59" i="3"/>
  <c r="C43" i="1" s="1"/>
  <c r="C67" i="3"/>
  <c r="C51" i="1" s="1"/>
  <c r="C75" i="3"/>
  <c r="C59" i="1" s="1"/>
  <c r="C83" i="3"/>
  <c r="D17" i="1" s="1"/>
  <c r="C91" i="3"/>
  <c r="D25" i="1" s="1"/>
  <c r="C99" i="3"/>
  <c r="D33" i="1" s="1"/>
  <c r="C107" i="3"/>
  <c r="D46" i="1" s="1"/>
  <c r="C115" i="3"/>
  <c r="D54" i="1" s="1"/>
  <c r="C123" i="3"/>
  <c r="C131" i="3"/>
  <c r="C139" i="3"/>
  <c r="C4" i="3"/>
  <c r="B1" i="1" s="1"/>
  <c r="C12" i="3"/>
  <c r="E9" i="1" s="1"/>
  <c r="C20" i="3"/>
  <c r="I20" i="1" s="1"/>
  <c r="C28" i="3"/>
  <c r="C36" i="3"/>
  <c r="B10" i="2" s="1"/>
  <c r="C44" i="3"/>
  <c r="C14" i="1" s="1"/>
  <c r="C52" i="3"/>
  <c r="C27" i="1" s="1"/>
  <c r="C60" i="3"/>
  <c r="C44" i="1" s="1"/>
  <c r="C68" i="3"/>
  <c r="C52" i="1" s="1"/>
  <c r="C76" i="3"/>
  <c r="D10" i="1" s="1"/>
  <c r="C84" i="3"/>
  <c r="D18" i="1" s="1"/>
  <c r="C92" i="3"/>
  <c r="D26" i="1" s="1"/>
  <c r="C100" i="3"/>
  <c r="D34" i="1" s="1"/>
  <c r="C108" i="3"/>
  <c r="D47" i="1" s="1"/>
  <c r="C116" i="3"/>
  <c r="D55" i="1" s="1"/>
  <c r="C124" i="3"/>
  <c r="C132" i="3"/>
  <c r="C140" i="3"/>
  <c r="C5" i="3"/>
  <c r="B2" i="1" s="1"/>
  <c r="C13" i="3"/>
  <c r="C21" i="3"/>
  <c r="C29" i="3"/>
  <c r="B42" i="1" s="1"/>
  <c r="C37" i="3"/>
  <c r="A1" i="2" s="1"/>
  <c r="C45" i="3"/>
  <c r="C15" i="1" s="1"/>
  <c r="C53" i="3"/>
  <c r="C29" i="1" s="1"/>
  <c r="C61" i="3"/>
  <c r="C45" i="1" s="1"/>
  <c r="C69" i="3"/>
  <c r="C53" i="1" s="1"/>
  <c r="C77" i="3"/>
  <c r="D11" i="1" s="1"/>
  <c r="C85" i="3"/>
  <c r="C93" i="3"/>
  <c r="D27" i="1" s="1"/>
  <c r="C101" i="3"/>
  <c r="D35" i="1" s="1"/>
  <c r="C109" i="3"/>
  <c r="D48" i="1" s="1"/>
  <c r="C117" i="3"/>
  <c r="D56" i="1" s="1"/>
  <c r="C125" i="3"/>
  <c r="C133" i="3"/>
  <c r="C141" i="3"/>
  <c r="C6" i="3"/>
  <c r="B3" i="1" s="1"/>
  <c r="C14" i="3"/>
  <c r="C22" i="3"/>
  <c r="K22" i="1" s="1"/>
  <c r="C30" i="3"/>
  <c r="D42" i="1" s="1"/>
  <c r="C38" i="3"/>
  <c r="A3" i="2" s="1"/>
  <c r="C46" i="3"/>
  <c r="C16" i="1" s="1"/>
  <c r="C54" i="3"/>
  <c r="C31" i="1" s="1"/>
  <c r="C62" i="3"/>
  <c r="C46" i="1" s="1"/>
  <c r="C70" i="3"/>
  <c r="C54" i="1" s="1"/>
  <c r="C78" i="3"/>
  <c r="C86" i="3"/>
  <c r="D20" i="1" s="1"/>
  <c r="C94" i="3"/>
  <c r="D28" i="1" s="1"/>
  <c r="C102" i="3"/>
  <c r="D36" i="1" s="1"/>
  <c r="C110" i="3"/>
  <c r="D49" i="1" s="1"/>
  <c r="C118" i="3"/>
  <c r="D57" i="1" s="1"/>
  <c r="C126" i="3"/>
  <c r="C134" i="3"/>
  <c r="I35" i="1" l="1"/>
  <c r="I30" i="1"/>
  <c r="I29" i="1"/>
  <c r="I28" i="1"/>
  <c r="I27" i="1"/>
  <c r="J34" i="1"/>
  <c r="J26" i="1"/>
  <c r="F9" i="1"/>
  <c r="D19" i="1"/>
  <c r="D12" i="1"/>
  <c r="I40" i="1"/>
  <c r="B41" i="1" s="1"/>
  <c r="B5" i="1"/>
  <c r="A9" i="2"/>
  <c r="I39" i="1"/>
  <c r="C8" i="2"/>
  <c r="G42" i="1"/>
  <c r="G9" i="1"/>
  <c r="F42" i="1"/>
  <c r="J20" i="1"/>
  <c r="I10" i="1"/>
  <c r="I36" i="1"/>
  <c r="I21" i="1"/>
  <c r="J21" i="1" s="1"/>
  <c r="I22" i="1"/>
  <c r="J22" i="1" s="1"/>
  <c r="I11" i="1"/>
  <c r="F18" i="1"/>
  <c r="F20" i="1"/>
  <c r="F17" i="1"/>
  <c r="I44" i="1"/>
  <c r="I45" i="1"/>
  <c r="I46" i="1"/>
  <c r="I47" i="1"/>
  <c r="I48" i="1"/>
  <c r="I49" i="1"/>
  <c r="I50" i="1"/>
  <c r="I51" i="1"/>
  <c r="I52" i="1"/>
  <c r="I53" i="1"/>
  <c r="I54" i="1"/>
  <c r="I55" i="1"/>
  <c r="I56" i="1"/>
  <c r="I57" i="1"/>
  <c r="I58" i="1"/>
  <c r="I59" i="1"/>
  <c r="I43" i="1"/>
  <c r="J28" i="1" l="1"/>
  <c r="F27" i="1" s="1"/>
  <c r="J36" i="1"/>
  <c r="F35" i="1" s="1"/>
  <c r="J30" i="1"/>
  <c r="J40" i="1"/>
  <c r="F10" i="1"/>
  <c r="I60" i="1"/>
  <c r="J60" i="1" l="1"/>
  <c r="F43" i="1"/>
  <c r="F29" i="1"/>
  <c r="F37" i="1"/>
  <c r="F33" i="1"/>
  <c r="F31" i="1"/>
  <c r="F32" i="1"/>
  <c r="F26" i="1"/>
  <c r="F16" i="1"/>
  <c r="F14" i="1"/>
  <c r="F15" i="1"/>
  <c r="F13" i="1"/>
  <c r="I23" i="1"/>
  <c r="J23" i="1" s="1"/>
  <c r="I24" i="1"/>
  <c r="J24" i="1" s="1"/>
  <c r="I25" i="1"/>
  <c r="J25" i="1" s="1"/>
  <c r="K25" i="1" l="1"/>
  <c r="F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C5" authorId="0" shapeId="0" xr:uid="{38A23A0C-32CD-431A-9886-1E4406161C95}">
      <text>
        <r>
          <rPr>
            <sz val="9"/>
            <color indexed="81"/>
            <rFont val="Segoe UI"/>
            <family val="2"/>
          </rPr>
          <t>Entspricht die EBF der erhaltenen Bestandesbauten 2/3 oder mehr der künftigen EBF des Areals?</t>
        </r>
      </text>
    </comment>
  </commentList>
</comments>
</file>

<file path=xl/sharedStrings.xml><?xml version="1.0" encoding="utf-8"?>
<sst xmlns="http://schemas.openxmlformats.org/spreadsheetml/2006/main" count="313" uniqueCount="270">
  <si>
    <t xml:space="preserve">A1.1 </t>
  </si>
  <si>
    <t>Zertifizierung nach Minergie (-P/-A/-ECO)</t>
  </si>
  <si>
    <t xml:space="preserve">B1.1 </t>
  </si>
  <si>
    <t>Organisation</t>
  </si>
  <si>
    <t xml:space="preserve">B1.2 </t>
  </si>
  <si>
    <t>Monitoring mit Energiemanagementsystem (EMS)</t>
  </si>
  <si>
    <t xml:space="preserve">B1.3 </t>
  </si>
  <si>
    <t>Überprüfung der energetischen Messwerte</t>
  </si>
  <si>
    <t xml:space="preserve">C1.1 </t>
  </si>
  <si>
    <t>Betriebsenergie</t>
  </si>
  <si>
    <t xml:space="preserve">C1.2 </t>
  </si>
  <si>
    <t>Nutzung thermische Energie</t>
  </si>
  <si>
    <t xml:space="preserve">C1.3 </t>
  </si>
  <si>
    <t>Fossilfreie Fernwärme</t>
  </si>
  <si>
    <t xml:space="preserve">C1.4 </t>
  </si>
  <si>
    <t>Nutzung solare Energie</t>
  </si>
  <si>
    <t xml:space="preserve">C2.1 </t>
  </si>
  <si>
    <t xml:space="preserve">D1.1 </t>
  </si>
  <si>
    <t>Grünflächen</t>
  </si>
  <si>
    <t xml:space="preserve">D1.2 </t>
  </si>
  <si>
    <t>Beschattung durch Bäume</t>
  </si>
  <si>
    <t xml:space="preserve">D1.3 </t>
  </si>
  <si>
    <t>Verdunstung, Versickerung und Retention</t>
  </si>
  <si>
    <t xml:space="preserve">E1.1 </t>
  </si>
  <si>
    <t>Angebot Abstellplätze</t>
  </si>
  <si>
    <t xml:space="preserve">E1.2 </t>
  </si>
  <si>
    <t xml:space="preserve">E1.3 </t>
  </si>
  <si>
    <t>Erschliessung</t>
  </si>
  <si>
    <t xml:space="preserve">E2.1 </t>
  </si>
  <si>
    <t>Elektromobilität</t>
  </si>
  <si>
    <t xml:space="preserve">E2.2 </t>
  </si>
  <si>
    <t>Fahrzeug-Sharing</t>
  </si>
  <si>
    <t xml:space="preserve">B1.4 </t>
  </si>
  <si>
    <t>Sicherstellung einer hohen Nutzungsdichte</t>
  </si>
  <si>
    <t xml:space="preserve">B1.5 </t>
  </si>
  <si>
    <t>Visualisierung von Messgrössen für Nutzende</t>
  </si>
  <si>
    <t xml:space="preserve">B1.6 </t>
  </si>
  <si>
    <t>Joker Areal-Management</t>
  </si>
  <si>
    <t xml:space="preserve">C1.5 </t>
  </si>
  <si>
    <t>Innovative Speicherlösungen</t>
  </si>
  <si>
    <t xml:space="preserve">C2.2 </t>
  </si>
  <si>
    <t>Einsatz lokaler Ressourcen</t>
  </si>
  <si>
    <t xml:space="preserve">C2.3 </t>
  </si>
  <si>
    <t xml:space="preserve">Wiederverwendung von Bauteilgruppen </t>
  </si>
  <si>
    <t xml:space="preserve">C2.4 </t>
  </si>
  <si>
    <t xml:space="preserve">C2.5 </t>
  </si>
  <si>
    <t>Joker Energie und Treibhausgase</t>
  </si>
  <si>
    <t xml:space="preserve">D1.4 </t>
  </si>
  <si>
    <t>Durchlüftung im Areal</t>
  </si>
  <si>
    <t xml:space="preserve">D1.5 </t>
  </si>
  <si>
    <t xml:space="preserve">D1.6 </t>
  </si>
  <si>
    <t>Keine Unterbauung von Freiflächen</t>
  </si>
  <si>
    <t xml:space="preserve">D1.7 </t>
  </si>
  <si>
    <t>Joker Komfort und Klimaanpassung</t>
  </si>
  <si>
    <t xml:space="preserve">E2.3 </t>
  </si>
  <si>
    <t xml:space="preserve">E2.4 </t>
  </si>
  <si>
    <t>Areal-interne Angebote zur Verkehrsreduktion</t>
  </si>
  <si>
    <t xml:space="preserve">E2.5 </t>
  </si>
  <si>
    <t>Mobilitätsmanagement zur MIV-Reduktion</t>
  </si>
  <si>
    <t xml:space="preserve">E2.6 </t>
  </si>
  <si>
    <t>Bidirektionale Ladestationen</t>
  </si>
  <si>
    <t xml:space="preserve">E2.7 </t>
  </si>
  <si>
    <t>Joker Mobilität</t>
  </si>
  <si>
    <t>Kann eine Organisation gegründet werden, die von allen Grundeigentümern getragen wird und die während der Areal-Entwicklung und in der Anfangsphase des Betriebs gewisse Lenkungsaufgaben übernimmt?</t>
  </si>
  <si>
    <t>Ist der Anschluss an ein Fernwärmenetz geplant?</t>
  </si>
  <si>
    <t>Werden viele Gebäude rückgebaut, die weniger als 60 Jahre alt sind?</t>
  </si>
  <si>
    <t>Ist eine engmaschige Erschliessung im Areal für Velo- und Fussverkehr geplant (z.B. ohne grosse Umwege um Gebäude herum)?</t>
  </si>
  <si>
    <t>Ist eine gute Anschliessung ans Netz des Velo- und Fussverkehrs ausserhalb des Areals möglich?</t>
  </si>
  <si>
    <t>Antwort</t>
  </si>
  <si>
    <t>Liste</t>
  </si>
  <si>
    <t>Ja</t>
  </si>
  <si>
    <t>Nein</t>
  </si>
  <si>
    <t>Vielleicht</t>
  </si>
  <si>
    <t>Durch ein zielgerichtetes Wohnungsangebot mit effizienten Grundrissen wird eine hohe Nutzungsdichte gewährleistet.</t>
  </si>
  <si>
    <t>Das Monitoring von mindestens einem Drittel der Wohngebäude wird so ausgebaut, dass die Bewohnenden auf einer digitalen Anzeige einfach die aktuellen energierelevanten Parameter für ihre Nutzungseinheit einsehen können.</t>
  </si>
  <si>
    <t>Es wird eine innovative Langzeit-Speicherlösung umgesetzt, um die Areal-intern erzeugten thermischen oder elektrischen Energien zu speichern.</t>
  </si>
  <si>
    <t>Es werden Massnahmen zur Wiederverwendung von Bauteilgruppen umgesetzt. Für Gebäude, die rückgebaut werden und für alle für den Rückbau vorgesehenen Bauteile bei Erneuerungen, werden Wiederverwendungslisten erstellt. In den Bauplänen werden wiederverwendete Bauteile eingezeichnet.</t>
  </si>
  <si>
    <t>Es werden maximal 40 % des normalen Aushubmaterials abtransportiert. Als normale Aushubmenge gilt 1 m3 pro m2 EBF.</t>
  </si>
  <si>
    <t>Die Ausrichtung und Struktur von Neubauten werden so geplant, dass eine gute Durchlüftung des Areals gewährleistet wird.</t>
  </si>
  <si>
    <t>Das anfallende Niederschlagswasser von mindestens 20 % der Dachflächen auf dem Areal wird gespeichert und für die Nutzung im privaten oder im gewerblichen Bereich eingesetzt.</t>
  </si>
  <si>
    <t>Es werden besonders wenige  Personenwagenabstellplätze (PP) geplant. z.B. Wohnen in ländlichem Gebiet: weniger als 1 PP pro Wohnung.</t>
  </si>
  <si>
    <t>Es werden mindestens zwei verschiedene Einrichtungen geschaffen, die zur Reduktion der Mobilität der Bewohnenden beitragen. Dies kann z.B. ein Lebensmittel-Laden, ein Restaurant oder ein Kindergarten sein.</t>
  </si>
  <si>
    <t>Mindestens 5 % der Personenwagenabstellplätze werden mit bidirektionalen Ladestationen ausgerüstet.</t>
  </si>
  <si>
    <t>Kommentar</t>
  </si>
  <si>
    <t>Frage</t>
  </si>
  <si>
    <t>Pre-Check Minergie-Areal</t>
  </si>
  <si>
    <t>Pflichtvorgaben</t>
  </si>
  <si>
    <t>-</t>
  </si>
  <si>
    <t>Planen Sie mehr als ein neues UG?</t>
  </si>
  <si>
    <t>Detaillierter zu prüfen</t>
  </si>
  <si>
    <t>Werden die Neubauten mehrheitlich in Massivbauweise gebaut?</t>
  </si>
  <si>
    <t>Bezeichnung Areal</t>
  </si>
  <si>
    <t>Datum</t>
  </si>
  <si>
    <t>Bewertung</t>
  </si>
  <si>
    <t>Ist viel Platz für Veloabstellplätze vorgesehen (z.B. Wohnen: 1 Platz pro Zimmer)?</t>
  </si>
  <si>
    <t>Möglicher Stolperstein</t>
  </si>
  <si>
    <t>Wahlvorgaben</t>
  </si>
  <si>
    <t>Beschreibung</t>
  </si>
  <si>
    <t>Umsetzung möglich?</t>
  </si>
  <si>
    <t>Anteil Bestandesbauten</t>
  </si>
  <si>
    <t>Wert</t>
  </si>
  <si>
    <t>Anzahl Wahlvorgaben</t>
  </si>
  <si>
    <t>Wahlvorgabe gewählt</t>
  </si>
  <si>
    <t>Anzahl negative Punkte für CO2</t>
  </si>
  <si>
    <t>Index für Farbcode</t>
  </si>
  <si>
    <t>Bestandesbauten und Neubauten</t>
  </si>
  <si>
    <t>Gibt es Bestandesbauten im Areal, die erhalten bleiben?</t>
  </si>
  <si>
    <t>Wird oder wurde ein Energiekonzept für die thermische Energieversorgung erstellt?</t>
  </si>
  <si>
    <t>Vielleicht = Ja</t>
  </si>
  <si>
    <t>Keine Probleme zu erwarten</t>
  </si>
  <si>
    <t>Es werden mindestens zwei Massnahmen zur Reduktion des motorisierten Individualverkehrs umgesetzt. Z.B. Serviceangebote für Velonutzende oder mietvertragliche Regelungen zum Autobesitz.</t>
  </si>
  <si>
    <t>Anzahl "vielleicht"</t>
  </si>
  <si>
    <t>Sind Sie bereit, alle Neubauten nach Minergie, Minergie-P oder Minergie-A zu zertifizieren (mit oder ohne Zusatz ECO)?</t>
  </si>
  <si>
    <t>Sind Sie bereit, die energetischen Messwerte in den ersten Betriebsjahren überprüfen zu lassen und bei Auffälligkeiten eine Betriebsoptimierung durchführen zu lassen?</t>
  </si>
  <si>
    <t>Sind Sie bereit, die Veloabstellplätze gut beleuchtet, mit Möglichkeiten zum Anschliessen der Velos und mit ausreichend Platz auszurüsten?</t>
  </si>
  <si>
    <t>Welche der folgenden Wahlvorgaben sollen / könnten im Areal umgesetzt werden? Geben Sie für die Bewertung in allen Feldern eine Antwort.</t>
  </si>
  <si>
    <t>Sind Sie bereit, ein Minergie-Modul Monitoring inkl. Betriebs-Check oder ein gleichwertiges System zu installieren? D.h. ein System, das eine Auswertung der energetischen Messwerte auf Areal- und auf Gebäudeebene erlaubt und einen Vergleich von Plan- und Messwerten ermöglicht.</t>
  </si>
  <si>
    <t>Können Geh- und Radwege, (Vor)plätze sowie Parkplätze mit wenig Verkehr versickerungsfähig ausgestaltet werden?</t>
  </si>
  <si>
    <t>Wird das Potenzial der solaren Energieproduktion auf den Dächern ausgenutzt?</t>
  </si>
  <si>
    <t>Wird die Wärme (Heizung und Warmwasser) in allen Gebäuden mit erneuerbaren Energien erzeugt, respektive auf Erneuerbare umgestellt?</t>
  </si>
  <si>
    <t>Nutzerfreundlichkeit der Veloabstellplätze</t>
  </si>
  <si>
    <t>Es wird auf die Unterbauung von Freiflächen verzichtet, die ausserhalb von bestehenden oder neuen Gebäudeflächen liegen.</t>
  </si>
  <si>
    <t>Es wird eine eigene Massnahme mit einer positiven Wirkung auf den Themenbereich B umgesetzt.</t>
  </si>
  <si>
    <t>Es wird eine eigene Massnahme mit einer positiven Wirkung auf den Themenbereich C umgesetzt.</t>
  </si>
  <si>
    <t>Es wird eine eigene Massnahme mit einer positiven Wirkung auf den Themenbereich D umgesetzt.</t>
  </si>
  <si>
    <t>Es wird eine eigene Massnahme mit einer positiven Wirkung auf den Themenbereich E umgesetzt.</t>
  </si>
  <si>
    <t>Anteil Bestandesbauten ist kleiner als  2/3 der totalen EBF</t>
  </si>
  <si>
    <t>Anteil Bestandesbauten ist gleich oder grösser als 2/3 der totalen EBF</t>
  </si>
  <si>
    <t>Achtung: Frage doppelt gewertet</t>
  </si>
  <si>
    <t>Sind Sie bereit, ein Fahrzeug-Sharing basierend auf den Bedürfnissen der Nutzenden zur Verfügung zu stellen (im Areal oder angrenzend ans Areal, kann auch mit einem externen Anbieter sein)? Z.b. Bike-Sharing, Mobility-Standort oder Scooters-Sharing.</t>
  </si>
  <si>
    <t xml:space="preserve">Ein wesentlicher Anteil der Baustoffe stammt aus lokal gewonnenen Materialien (z.B. Dämmung, Tragelemente, Aufschüttung, Wandbekleidung,...). Max. Distanzen zum Abbauort: Erde, Lehm, Steine, Kies und Sand: 25 km, übrige Baustoffe 100 km. </t>
  </si>
  <si>
    <t>Sind in den Neubauten überdurchschnittlich grosse Spannweiten geplant?</t>
  </si>
  <si>
    <t>Sind in den Neubauten überdurchschnittlich grosse Fensterflächen geplant?</t>
  </si>
  <si>
    <t xml:space="preserve">Können bei mindestens 60% der Parkplätze für Neubauten die Elektroinstallationen bis und mit Steckdose installiert werden (ohne Ladestation)? </t>
  </si>
  <si>
    <t>Können mindestens 40% der Flächen um die Gebäude herum begrünt werden?</t>
  </si>
  <si>
    <t>Können bei den Parkplätzen für die erneuerten Bestandesbauten die Leerrohre und Kabeltragsysteme installiert werden? Falls keine Bestandesbauten vorhanden sind, antworten Sie mit "Ja".</t>
  </si>
  <si>
    <t>Kann 1/3 der bestehenden gesunden Bäume erhalten werden?</t>
  </si>
  <si>
    <t>Können neue Bäume gepflanzt werden, so dass im Total ein Anteil Beschattung von 15 - 25% (abhängig von den Gebäudekategorien) erreicht wird?</t>
  </si>
  <si>
    <t xml:space="preserve">Kann das Regenwasser von mindestens zwei Dritteln der Dächer lokal zurückgehalten oder versickert werden? </t>
  </si>
  <si>
    <t>Language</t>
  </si>
  <si>
    <t>Version</t>
  </si>
  <si>
    <t>deutsch</t>
  </si>
  <si>
    <t>Index</t>
  </si>
  <si>
    <t>Choosen language</t>
  </si>
  <si>
    <t>2024.2</t>
  </si>
  <si>
    <t>français</t>
  </si>
  <si>
    <t>italiano</t>
  </si>
  <si>
    <t>Wichtiger Hinweis: Der Pre-Check eignet sich dazu, eine erste Übersicht der Anforderungen des Minergie-Areals zu erhalten und mögliche Stolpersteine zu identifizieren. Das Ausfüllen gewährleistet nicht, dass die Anforderungen erfüllt werden - dazu müssen die detaillierten Vorgaben gemäss aktuellem Reglement berücksichtigt werden.</t>
  </si>
  <si>
    <t>Bitte ganz oben den Anteil Bestandesbauten angeben.</t>
  </si>
  <si>
    <t xml:space="preserve">Für die Zertifizierung nach Minergie-Areal muss mindestens die folgende Anzahl Wahlvorgaben umgesetzt werden: </t>
  </si>
  <si>
    <t>Treibhausgasemissionen in der Erstellung</t>
  </si>
  <si>
    <t>Wenig Erdbewegungen für Geländegestaltung</t>
  </si>
  <si>
    <t>Regenwassernutzung</t>
  </si>
  <si>
    <t>Ist der Anteil der Anteil der fossilen Energieträger in der Fernwärme maximal 25%?</t>
  </si>
  <si>
    <t xml:space="preserve">Sind Sie bereit, die Bestandesbauten nach Minergie zu erneuern oder erreichen die Gebäudehüllen die GEAK Gebäudehülle Klasse C, resp. werden sie entsprechend erneuert (Ausnahmen für Schutzbauten möglich)? </t>
  </si>
  <si>
    <t>Minimum an Personenwagen-Abstellplätzen</t>
  </si>
  <si>
    <t>Für die Auswertung muss bei allen Wahlvorgaben etwas angegeben werden.</t>
  </si>
  <si>
    <t>Pre-Check Minergie-Quartier</t>
  </si>
  <si>
    <t>Date</t>
  </si>
  <si>
    <t>Question</t>
  </si>
  <si>
    <t>Réponse</t>
  </si>
  <si>
    <t>Évaluation</t>
  </si>
  <si>
    <t>Commentaire</t>
  </si>
  <si>
    <t>Index pour le code couleur</t>
  </si>
  <si>
    <t>Bâtiments existants et nouveaux bâtiments</t>
  </si>
  <si>
    <t>Peut-être = Oui</t>
  </si>
  <si>
    <t>Attention : question évaluée deux fois</t>
  </si>
  <si>
    <t>Description</t>
  </si>
  <si>
    <t>Oui</t>
  </si>
  <si>
    <t>Non</t>
  </si>
  <si>
    <t>Peut-être</t>
  </si>
  <si>
    <t>Valeur</t>
  </si>
  <si>
    <t>Énergie d'exploitation</t>
  </si>
  <si>
    <t>Utilisation de l'énergie thermique</t>
  </si>
  <si>
    <t>Utilisation de l'énergie solaire</t>
  </si>
  <si>
    <t>Espaces verts</t>
  </si>
  <si>
    <t>Ombrage par les arbres</t>
  </si>
  <si>
    <t>Évaporation, infiltration et rétention</t>
  </si>
  <si>
    <t>Convivialité des places de stationnement pour vélos</t>
  </si>
  <si>
    <t>Mobilité électrique</t>
  </si>
  <si>
    <t>Partage de véhicules</t>
  </si>
  <si>
    <t>Solutions de stockage innovantes</t>
  </si>
  <si>
    <t>Utilisation de ressources locales</t>
  </si>
  <si>
    <t>Stations de recharge bidirectionnelles</t>
  </si>
  <si>
    <t>Le potentiel de production d'énergie solaire sur les toits est-il exploité ?</t>
  </si>
  <si>
    <t>De nombreux bâtiments de moins de 60 ans sont-ils déconstruits ?</t>
  </si>
  <si>
    <t>Les nouveaux bâtiments prévoient-ils des portées supérieures à la moyenne ?</t>
  </si>
  <si>
    <t>Des surfaces vitrées supérieures à la moyenne sont-elles prévues dans les nouveaux bâtiments ?</t>
  </si>
  <si>
    <t>Est-il possible de conserver 1/3 des arbres sains existants ?</t>
  </si>
  <si>
    <t xml:space="preserve">L'eau de pluie d'au moins deux tiers des toits peut-elle être retenue ou infiltrée localement ? </t>
  </si>
  <si>
    <t>Les gaines et les systèmes de support de câbles peuvent-ils être installés sur les places de stationnement des bâtiments existants rénovés ? S'il n'y a pas de bâtiments existants, répondez par « oui ».</t>
  </si>
  <si>
    <t>Au maximum 40 % des matériaux d'excavation normaux sont évacués. La quantité normale de déblais est de 1 m3 par m2 de SRE.</t>
  </si>
  <si>
    <t>Au moins 5 % des places de stationnement pour voitures particulières sont équipées de stations de recharge bidirectionnelles.</t>
  </si>
  <si>
    <t>Nom du quartier</t>
  </si>
  <si>
    <t>Exigences</t>
  </si>
  <si>
    <t>Aucun problème attendu</t>
  </si>
  <si>
    <t>Problème possible</t>
  </si>
  <si>
    <t>Nombre de mesures à choix prévues</t>
  </si>
  <si>
    <t>Nombre de "peut-être"</t>
  </si>
  <si>
    <t xml:space="preserve">Pour obtenir la certification Minergie-Quartier, il faut mettre en œuvre au moins le nombre suivant de mesures à choix : </t>
  </si>
  <si>
    <t>Mesures à choix</t>
  </si>
  <si>
    <t>Mesures à choix sélectionnées</t>
  </si>
  <si>
    <t>Pour l'évaluation, il faut indiquer quelque chose pour toutes les mesures à choix.</t>
  </si>
  <si>
    <t>Certification Minergie (-P/-A/-ECO)</t>
  </si>
  <si>
    <t>Monitoring avec système de gestion de l'énergie (SGE)</t>
  </si>
  <si>
    <t>Chauffage à distance sans énergie fossile</t>
  </si>
  <si>
    <t>Émissions grises</t>
  </si>
  <si>
    <t>Offre de places de stationnement pour vélos</t>
  </si>
  <si>
    <t>Facilité d'accès au quartier</t>
  </si>
  <si>
    <t>Densité d'utilisation élevée</t>
  </si>
  <si>
    <t>Visualisation des indices de conso. pour les usagers</t>
  </si>
  <si>
    <t>Joker "Gérance du quartier"</t>
  </si>
  <si>
    <t xml:space="preserve">Réemploi d'éléments de construction </t>
  </si>
  <si>
    <t>Minimisation des mouvements de terre pour l'aménagement du terrain</t>
  </si>
  <si>
    <t>Aération du quartier</t>
  </si>
  <si>
    <t>Récupération d'eau de pluie</t>
  </si>
  <si>
    <t>Pas de constructions souterraines en dehors de l’emprise au sol des bâtiments</t>
  </si>
  <si>
    <t>Joker "Confort et adaptation au climat"</t>
  </si>
  <si>
    <t>Minimisation des places de parc pour voitures</t>
  </si>
  <si>
    <t>Mesures de réduction du trafic</t>
  </si>
  <si>
    <t>Gestion de la mobilité pour réduire le TIM</t>
  </si>
  <si>
    <t>Joker "Mobilité"</t>
  </si>
  <si>
    <t>La certification Minergie, Minergie-P ou Minergie-A de toutes les nouvelles constructions (avec ou sans le complément ECO) est-elle prévue?</t>
  </si>
  <si>
    <t>Y a-t-il des bâtiments existants qui doivent être conservés ?</t>
  </si>
  <si>
    <t>La certification Minergie ou une classe C du CECB pour l'efficacité de l'enveloppe du bâtiment est-elle prévue pour la rénovation des bâtiments existants (exception faite des bâtiments protégés)?</t>
  </si>
  <si>
    <t>Est-il possible de créer une gérance commune pour tous les propriétaires fonciers et qui dirige le développement ou la transformation du quartier et la phase initiale de son exploitation ?</t>
  </si>
  <si>
    <t>La chaleur (chauffage et eau chaude) est-elle produite avec des énergies renouvelables dans tous les bâtiments, ou cela est-il prévu ?</t>
  </si>
  <si>
    <t>Un concept énergétique est-il ou sera-t-il été élaboré pour l'approvisionnement en énergie thermique ?</t>
  </si>
  <si>
    <t>Le raccordement à un réseau de chauffage à distance est-il prévu ?</t>
  </si>
  <si>
    <t>La construction de plus d'un niveau sous-terrain est-elle prévue ?</t>
  </si>
  <si>
    <t>Les nouveaux bâtiments seront-ils majoritairement construits en massif ?</t>
  </si>
  <si>
    <t>Les trottoirs, les pistes cyclables, les places et les parkings à faible trafic peuvent-ils être aménagés de manière à permettre l'infiltration d'eau ?</t>
  </si>
  <si>
    <t>Les places de stationnement pour vélos sont-elles équipées d'un bon éclairage, de possibilités d'attacher les vélos et d'espaces de circulation suffisants ?</t>
  </si>
  <si>
    <t>Une desserte finement maillée est-elle prévue pour les vélos et les piétons (par ex. sans grands détours autour des bâtiments) ?</t>
  </si>
  <si>
    <t>Est-il possible d'assurer un bon raccordement au réseau cyclable et piétonnier en dehors du quartier ?</t>
  </si>
  <si>
    <t>Une offre de logements ciblée avec des plans d'étage bien conçus permet de garantir une densité d'utilisation élevée.</t>
  </si>
  <si>
    <t>Le monitoring d'au moins un tiers des bâtiments d'habitation (par rapport à la part de SRE) sera développé pour que les occupants puissent facilement consulter les paramètres énergétiques (électricité, chaleur, froid) pour leur unité d'utilisation sur un affichage numérique.</t>
  </si>
  <si>
    <t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t>
  </si>
  <si>
    <t>Des mesures de réemploi d'éléments de construction sont mises en œuvre. Des listes de réemploi sont établies pour tous les bâtiments déconstruits (totalement ou en partie). Les éléments de construction réutilisés sont indiqués sur les plans de construction.</t>
  </si>
  <si>
    <t>L'orientation et la structure des nouvelles constructions sont planifiées de manière à garantir une bonne aération du quartier.</t>
  </si>
  <si>
    <t>L'eau de pluie provenant d'au moins 20 % des surfaces de toit est stockée et utilisée à des fins privées ou commerciales.</t>
  </si>
  <si>
    <t>La construction de nouvelles infrastructures souterraines sous des espaces libres situés en dehors de l’emprise au sol des bâtiments existants ou de nouvelles constructions est exclue.</t>
  </si>
  <si>
    <t>Parmi les mesures suivantes, lesquelles seront / pourraient être mises en œuvre dans le quartier ? Pour l'évaluation, donnez une réponse dans toutes les cases.</t>
  </si>
  <si>
    <t>Part des bâtiments existants</t>
  </si>
  <si>
    <t>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t>
  </si>
  <si>
    <r>
      <t>Nombre de points négatifs pour le CO</t>
    </r>
    <r>
      <rPr>
        <vertAlign val="subscript"/>
        <sz val="10"/>
        <color theme="1"/>
        <rFont val="Arial"/>
        <family val="2"/>
      </rPr>
      <t>2</t>
    </r>
  </si>
  <si>
    <t>Vérification des valeurs des mesures énergétiques</t>
  </si>
  <si>
    <t>Joker "Énergie et gaz à effet de serre"</t>
  </si>
  <si>
    <t>La part d'énergie fossile dans ce chauffage à distance est-elle inférieure à 25 % ?</t>
  </si>
  <si>
    <t>Est-il possible de végétaliser au moins 40 % des surfaces autour des bâtiments ?</t>
  </si>
  <si>
    <t>Est-il possible de planter de nouveaux arbres de manière à obtenir au total une part d'ombrage par les arbres de 15 à 25 % (en fonction des catégories d'ouvrages) ?</t>
  </si>
  <si>
    <t>Un espace important est-il prévu pour le stationnement des vélos (p. ex. logement = 1 place de parc pour vélo par chambre) ?</t>
  </si>
  <si>
    <t xml:space="preserve">Pour au moins 60 % des places de parc pour voitures dans les nouveaux bâtiments, les installations électriques peuvent-elles être mises en place (avec prise électrique mais sans borne de recharge) ? </t>
  </si>
  <si>
    <t>Un système de partage de véhicules (sur le quartier ou à proximité de celui-ci, peut aussi être avec un fournisseur externe) est-il prévu? Par exemple, partage de vélos, Hub Mobility ou partage de scooters.</t>
  </si>
  <si>
    <t>Une autre mesure ayant un effet positif sur le thème B sera mise en œuvre.</t>
  </si>
  <si>
    <t>Une  autre mesure ayant un effet positif sur le thème C est mise en œuvre.</t>
  </si>
  <si>
    <t>Une autre mesure ayant un effet positif sur le thème D est mise en œuvre.</t>
  </si>
  <si>
    <t>On prévoit particulièrement peu de places de stationnement (PP) pour voitures de tourisme. Par exemple, habitat en zone rurale : moins de 1 PP par logement.</t>
  </si>
  <si>
    <t>Au moins deux aménagements différents contribuant à réduire le besoin en mobilité des habitant·e·s sont créés. Il peut s'agir par exemple d'une épicerie, d'un restaurant ou d'un jardin d'enfants.</t>
  </si>
  <si>
    <t>Au moins deux mesures visant à réduire le trafic individuel motorisé sont mises en œuvre. Par exemple, des offres de services pour les utilisateur·trice·s de vélos ou des dispositions contractuelles limitant les possibilités de posséder une voiture.</t>
  </si>
  <si>
    <t>Une autre mesure ayant un effet positif sur le thème E est mise en œuvre.</t>
  </si>
  <si>
    <t>À examiner plus en détail</t>
  </si>
  <si>
    <t>Un contrôle par Minergie des indices de performance énergétiques basés sur les consommations mesurées au cours des premières années d'exploitation et l'optimisation nécessaire en cas d'anomalies est-il possible ?</t>
  </si>
  <si>
    <t>Une solution de stockage à long terme innovante sera mise en œuvre pour stocker de l'énergie thermique ou électrique produite sur le quartier.</t>
  </si>
  <si>
    <t>Prévu ?</t>
  </si>
  <si>
    <t>Veuillez indiquer tout en haut la part de bâtiments existants après transformation du quartier.</t>
  </si>
  <si>
    <t>La part des bâtiments existants sera inférieure à 2/3 de la SRE totale.</t>
  </si>
  <si>
    <t>La part des bâtiments existants sera égale ou supérieure à 2/3 de la SRE totale.</t>
  </si>
  <si>
    <t>Structure de la gérance du quartier</t>
  </si>
  <si>
    <t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</si>
</sst>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color theme="1"/>
      <name val="Aptos Narrow"/>
      <family val="2"/>
      <scheme val="minor"/>
    </font>
    <font>
      <b/>
      <sz val="10"/>
      <name val="Arial"/>
      <family val="2"/>
    </font>
    <font>
      <sz val="10"/>
      <name val="Arial"/>
      <family val="2"/>
    </font>
    <font>
      <b/>
      <sz val="10"/>
      <color theme="1"/>
      <name val="Arial"/>
      <family val="2"/>
    </font>
    <font>
      <sz val="10"/>
      <color theme="1"/>
      <name val="Arial"/>
      <family val="2"/>
    </font>
    <font>
      <b/>
      <sz val="18"/>
      <color theme="1"/>
      <name val="Arial"/>
      <family val="2"/>
    </font>
    <font>
      <sz val="10"/>
      <color rgb="FFFF0000"/>
      <name val="Arial"/>
      <family val="2"/>
    </font>
    <font>
      <sz val="10"/>
      <color theme="0"/>
      <name val="Arial"/>
      <family val="2"/>
    </font>
    <font>
      <sz val="9"/>
      <color indexed="81"/>
      <name val="Segoe UI"/>
      <family val="2"/>
    </font>
    <font>
      <sz val="11"/>
      <color theme="1"/>
      <name val="Aptos Narrow"/>
      <family val="2"/>
    </font>
    <font>
      <sz val="8"/>
      <name val="Aptos Narrow"/>
      <family val="2"/>
      <scheme val="minor"/>
    </font>
    <font>
      <b/>
      <sz val="11"/>
      <color theme="1"/>
      <name val="Aptos Narrow"/>
      <family val="2"/>
      <scheme val="minor"/>
    </font>
    <font>
      <sz val="11"/>
      <color theme="1"/>
      <name val="Aptos Narrow"/>
      <family val="2"/>
      <scheme val="minor"/>
    </font>
    <font>
      <vertAlign val="subscript"/>
      <sz val="10"/>
      <color theme="1"/>
      <name val="Arial"/>
      <family val="2"/>
    </font>
  </fonts>
  <fills count="10">
    <fill>
      <patternFill patternType="none"/>
    </fill>
    <fill>
      <patternFill patternType="gray125"/>
    </fill>
    <fill>
      <patternFill patternType="solid">
        <fgColor theme="2"/>
        <bgColor indexed="64"/>
      </patternFill>
    </fill>
    <fill>
      <patternFill patternType="solid">
        <fgColor rgb="FFCCE5A9"/>
        <bgColor indexed="64"/>
      </patternFill>
    </fill>
    <fill>
      <patternFill patternType="solid">
        <fgColor rgb="FFE96D75"/>
        <bgColor indexed="64"/>
      </patternFill>
    </fill>
    <fill>
      <patternFill patternType="solid">
        <fgColor rgb="FFEDD59E"/>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s>
  <borders count="40">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0"/>
      </left>
      <right style="thick">
        <color theme="0"/>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diagonal/>
    </border>
    <border>
      <left/>
      <right/>
      <top style="thin">
        <color theme="2" tint="-0.24994659260841701"/>
      </top>
      <bottom style="thin">
        <color theme="2" tint="-0.24994659260841701"/>
      </bottom>
      <diagonal/>
    </border>
    <border>
      <left/>
      <right/>
      <top style="thin">
        <color theme="2" tint="-0.24994659260841701"/>
      </top>
      <bottom style="thin">
        <color auto="1"/>
      </bottom>
      <diagonal/>
    </border>
    <border>
      <left/>
      <right/>
      <top style="thin">
        <color auto="1"/>
      </top>
      <bottom style="thin">
        <color theme="2" tint="-0.24994659260841701"/>
      </bottom>
      <diagonal/>
    </border>
    <border>
      <left style="medium">
        <color theme="0"/>
      </left>
      <right/>
      <top style="medium">
        <color theme="0"/>
      </top>
      <bottom style="medium">
        <color theme="0"/>
      </bottom>
      <diagonal/>
    </border>
    <border>
      <left/>
      <right/>
      <top/>
      <bottom style="thin">
        <color theme="2" tint="-0.24994659260841701"/>
      </bottom>
      <diagonal/>
    </border>
    <border>
      <left/>
      <right style="thin">
        <color auto="1"/>
      </right>
      <top style="thin">
        <color auto="1"/>
      </top>
      <bottom style="thin">
        <color auto="1"/>
      </bottom>
      <diagonal/>
    </border>
    <border>
      <left style="medium">
        <color theme="0"/>
      </left>
      <right style="medium">
        <color theme="0"/>
      </right>
      <top style="thin">
        <color auto="1"/>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thin">
        <color auto="1"/>
      </bottom>
      <diagonal/>
    </border>
    <border>
      <left style="medium">
        <color theme="0"/>
      </left>
      <right/>
      <top/>
      <bottom style="medium">
        <color theme="0"/>
      </bottom>
      <diagonal/>
    </border>
    <border>
      <left style="medium">
        <color theme="0"/>
      </left>
      <right/>
      <top style="medium">
        <color theme="0"/>
      </top>
      <bottom style="thin">
        <color auto="1"/>
      </bottom>
      <diagonal/>
    </border>
    <border>
      <left/>
      <right style="thin">
        <color indexed="64"/>
      </right>
      <top style="thin">
        <color indexed="64"/>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medium">
        <color theme="0"/>
      </left>
      <right/>
      <top style="thin">
        <color auto="1"/>
      </top>
      <bottom style="thin">
        <color auto="1"/>
      </bottom>
      <diagonal/>
    </border>
    <border>
      <left/>
      <right style="medium">
        <color theme="0"/>
      </right>
      <top style="thin">
        <color auto="1"/>
      </top>
      <bottom style="thin">
        <color theme="2" tint="-0.24994659260841701"/>
      </bottom>
      <diagonal/>
    </border>
    <border>
      <left/>
      <right style="medium">
        <color theme="0"/>
      </right>
      <top style="thin">
        <color theme="2" tint="-0.2499465926084170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theme="2" tint="-9.9948118533890809E-2"/>
      </right>
      <top style="medium">
        <color auto="1"/>
      </top>
      <bottom style="thin">
        <color theme="2" tint="-9.9948118533890809E-2"/>
      </bottom>
      <diagonal/>
    </border>
    <border>
      <left style="thin">
        <color theme="2" tint="-9.9948118533890809E-2"/>
      </left>
      <right style="thin">
        <color theme="2" tint="-9.9948118533890809E-2"/>
      </right>
      <top style="medium">
        <color auto="1"/>
      </top>
      <bottom style="thin">
        <color theme="2" tint="-9.9948118533890809E-2"/>
      </bottom>
      <diagonal/>
    </border>
    <border>
      <left style="thin">
        <color theme="2" tint="-9.9948118533890809E-2"/>
      </left>
      <right style="medium">
        <color indexed="64"/>
      </right>
      <top style="medium">
        <color auto="1"/>
      </top>
      <bottom style="thin">
        <color theme="2" tint="-9.9948118533890809E-2"/>
      </bottom>
      <diagonal/>
    </border>
    <border>
      <left style="medium">
        <color auto="1"/>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medium">
        <color auto="1"/>
      </left>
      <right style="thin">
        <color theme="2" tint="-9.9948118533890809E-2"/>
      </right>
      <top style="thin">
        <color theme="2" tint="-9.9948118533890809E-2"/>
      </top>
      <bottom style="medium">
        <color indexed="64"/>
      </bottom>
      <diagonal/>
    </border>
    <border>
      <left style="thin">
        <color theme="2" tint="-9.9948118533890809E-2"/>
      </left>
      <right style="thin">
        <color theme="2" tint="-9.9948118533890809E-2"/>
      </right>
      <top style="thin">
        <color theme="2" tint="-9.9948118533890809E-2"/>
      </top>
      <bottom style="medium">
        <color indexed="64"/>
      </bottom>
      <diagonal/>
    </border>
    <border>
      <left style="thin">
        <color theme="2" tint="-9.9948118533890809E-2"/>
      </left>
      <right style="medium">
        <color indexed="64"/>
      </right>
      <top style="thin">
        <color theme="2" tint="-9.9948118533890809E-2"/>
      </top>
      <bottom style="medium">
        <color indexed="64"/>
      </bottom>
      <diagonal/>
    </border>
    <border>
      <left style="medium">
        <color auto="1"/>
      </left>
      <right style="thin">
        <color theme="2" tint="-9.9948118533890809E-2"/>
      </right>
      <top style="thin">
        <color theme="2" tint="-9.9948118533890809E-2"/>
      </top>
      <bottom style="thin">
        <color indexed="64"/>
      </bottom>
      <diagonal/>
    </border>
    <border>
      <left style="thin">
        <color theme="2" tint="-9.9948118533890809E-2"/>
      </left>
      <right style="medium">
        <color indexed="64"/>
      </right>
      <top style="thin">
        <color theme="2" tint="-9.9948118533890809E-2"/>
      </top>
      <bottom style="thin">
        <color indexed="64"/>
      </bottom>
      <diagonal/>
    </border>
  </borders>
  <cellStyleXfs count="2">
    <xf numFmtId="0" fontId="0" fillId="0" borderId="0"/>
    <xf numFmtId="43" fontId="12" fillId="0" borderId="0" applyFont="0" applyFill="0" applyBorder="0" applyAlignment="0" applyProtection="0"/>
  </cellStyleXfs>
  <cellXfs count="151">
    <xf numFmtId="0" fontId="0" fillId="0" borderId="0" xfId="0"/>
    <xf numFmtId="0" fontId="4" fillId="0" borderId="0" xfId="0" applyFont="1" applyAlignment="1">
      <alignment vertical="top"/>
    </xf>
    <xf numFmtId="0" fontId="4" fillId="0" borderId="0" xfId="0" applyFont="1" applyAlignment="1">
      <alignment vertical="top" wrapText="1"/>
    </xf>
    <xf numFmtId="0" fontId="3" fillId="0" borderId="0" xfId="0" applyFont="1" applyAlignment="1">
      <alignment vertical="top"/>
    </xf>
    <xf numFmtId="0" fontId="4" fillId="0" borderId="1" xfId="0" applyFont="1" applyBorder="1" applyAlignment="1">
      <alignment vertical="top" wrapText="1"/>
    </xf>
    <xf numFmtId="0" fontId="4" fillId="0" borderId="0" xfId="0" applyFont="1" applyAlignment="1">
      <alignment horizontal="center" vertical="center"/>
    </xf>
    <xf numFmtId="0" fontId="1" fillId="0" borderId="1" xfId="0" applyFont="1" applyBorder="1" applyAlignment="1">
      <alignment vertical="top" wrapText="1"/>
    </xf>
    <xf numFmtId="4" fontId="4" fillId="0" borderId="0" xfId="0" applyNumberFormat="1" applyFont="1" applyAlignment="1">
      <alignment vertical="top"/>
    </xf>
    <xf numFmtId="0" fontId="4" fillId="0" borderId="0" xfId="0" applyFont="1" applyAlignment="1">
      <alignment horizontal="center" vertical="top"/>
    </xf>
    <xf numFmtId="4" fontId="4" fillId="0" borderId="0" xfId="0" applyNumberFormat="1" applyFont="1" applyAlignment="1">
      <alignment vertical="top" wrapText="1"/>
    </xf>
    <xf numFmtId="4" fontId="4" fillId="0" borderId="0" xfId="0" applyNumberFormat="1" applyFont="1" applyAlignment="1">
      <alignment horizontal="center" vertical="center"/>
    </xf>
    <xf numFmtId="0" fontId="4" fillId="0" borderId="0" xfId="0" applyFont="1" applyAlignment="1">
      <alignment horizontal="left" vertical="top"/>
    </xf>
    <xf numFmtId="0" fontId="6" fillId="4" borderId="4" xfId="0" applyFont="1" applyFill="1" applyBorder="1" applyAlignment="1">
      <alignment horizontal="center" vertical="center"/>
    </xf>
    <xf numFmtId="4" fontId="4" fillId="5" borderId="4" xfId="0" applyNumberFormat="1" applyFont="1" applyFill="1" applyBorder="1" applyAlignment="1">
      <alignment vertical="top"/>
    </xf>
    <xf numFmtId="0" fontId="4" fillId="3" borderId="4" xfId="0" applyFont="1" applyFill="1" applyBorder="1" applyAlignment="1">
      <alignment vertical="top"/>
    </xf>
    <xf numFmtId="4" fontId="4" fillId="2" borderId="4" xfId="0" applyNumberFormat="1"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9" fillId="0" borderId="0" xfId="0" applyFont="1"/>
    <xf numFmtId="0" fontId="0" fillId="0" borderId="5" xfId="0" applyBorder="1"/>
    <xf numFmtId="4" fontId="0" fillId="0" borderId="0" xfId="0" applyNumberFormat="1"/>
    <xf numFmtId="4" fontId="9" fillId="0" borderId="5" xfId="0" applyNumberFormat="1" applyFont="1" applyBorder="1"/>
    <xf numFmtId="3" fontId="0" fillId="0" borderId="5" xfId="0" applyNumberFormat="1" applyBorder="1"/>
    <xf numFmtId="4" fontId="4" fillId="0" borderId="0" xfId="0" applyNumberFormat="1" applyFont="1" applyAlignment="1">
      <alignment horizontal="left" vertical="top"/>
    </xf>
    <xf numFmtId="4" fontId="5" fillId="0" borderId="0" xfId="0" applyNumberFormat="1" applyFont="1" applyAlignment="1">
      <alignment vertical="center"/>
    </xf>
    <xf numFmtId="14" fontId="4" fillId="2" borderId="6" xfId="0" applyNumberFormat="1" applyFont="1" applyFill="1" applyBorder="1" applyAlignment="1" applyProtection="1">
      <alignment horizontal="left" vertical="top" wrapText="1"/>
      <protection locked="0"/>
    </xf>
    <xf numFmtId="0" fontId="3" fillId="0" borderId="0" xfId="0" applyFont="1" applyAlignment="1">
      <alignment horizontal="left" vertical="top"/>
    </xf>
    <xf numFmtId="0" fontId="4" fillId="0" borderId="5" xfId="0" applyFont="1" applyBorder="1" applyAlignment="1">
      <alignment vertical="top"/>
    </xf>
    <xf numFmtId="3" fontId="3" fillId="0" borderId="5" xfId="0" applyNumberFormat="1" applyFont="1" applyBorder="1" applyAlignment="1">
      <alignment vertical="top"/>
    </xf>
    <xf numFmtId="4" fontId="3" fillId="0" borderId="0" xfId="0" applyNumberFormat="1" applyFont="1" applyAlignment="1">
      <alignment vertical="top"/>
    </xf>
    <xf numFmtId="0" fontId="2" fillId="0" borderId="7" xfId="0" applyFont="1" applyBorder="1" applyAlignment="1">
      <alignment vertical="top" wrapText="1"/>
    </xf>
    <xf numFmtId="0" fontId="4"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4" fillId="2" borderId="10" xfId="0" applyFont="1" applyFill="1" applyBorder="1" applyAlignment="1" applyProtection="1">
      <alignment horizontal="center" vertical="center"/>
      <protection locked="0"/>
    </xf>
    <xf numFmtId="4" fontId="1" fillId="0" borderId="1" xfId="0" applyNumberFormat="1" applyFont="1" applyBorder="1" applyAlignment="1">
      <alignment vertical="top" wrapText="1"/>
    </xf>
    <xf numFmtId="4" fontId="4" fillId="0" borderId="1" xfId="0" applyNumberFormat="1" applyFont="1" applyBorder="1" applyAlignment="1">
      <alignment vertical="top" wrapText="1"/>
    </xf>
    <xf numFmtId="0" fontId="2" fillId="0" borderId="11" xfId="0" applyFont="1" applyBorder="1" applyAlignment="1">
      <alignment vertical="top" wrapText="1"/>
    </xf>
    <xf numFmtId="0" fontId="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7" fillId="0" borderId="14" xfId="0" applyFont="1" applyBorder="1" applyAlignment="1">
      <alignment horizontal="center" vertical="top"/>
    </xf>
    <xf numFmtId="0" fontId="7" fillId="0" borderId="15" xfId="0" applyFont="1" applyBorder="1" applyAlignment="1">
      <alignment horizontal="center" vertical="top"/>
    </xf>
    <xf numFmtId="0" fontId="4" fillId="2"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11" fillId="0" borderId="0" xfId="0" applyFont="1"/>
    <xf numFmtId="4" fontId="11" fillId="0" borderId="0" xfId="0" applyNumberFormat="1" applyFont="1"/>
    <xf numFmtId="0" fontId="4" fillId="2" borderId="10" xfId="0" applyFont="1" applyFill="1" applyBorder="1" applyAlignment="1" applyProtection="1">
      <alignment horizontal="left" vertical="top" wrapText="1"/>
      <protection locked="0"/>
    </xf>
    <xf numFmtId="4" fontId="4" fillId="2" borderId="17" xfId="0" applyNumberFormat="1" applyFont="1" applyFill="1" applyBorder="1" applyAlignment="1" applyProtection="1">
      <alignment horizontal="left" vertical="top" wrapText="1"/>
      <protection locked="0"/>
    </xf>
    <xf numFmtId="4" fontId="3" fillId="0" borderId="12" xfId="0" applyNumberFormat="1" applyFont="1" applyBorder="1" applyAlignment="1">
      <alignment horizontal="left"/>
    </xf>
    <xf numFmtId="0" fontId="4" fillId="0" borderId="12" xfId="0" applyFont="1" applyBorder="1" applyAlignment="1">
      <alignment horizontal="left" vertical="top"/>
    </xf>
    <xf numFmtId="4" fontId="4" fillId="0" borderId="12" xfId="0" quotePrefix="1" applyNumberFormat="1" applyFont="1" applyBorder="1" applyAlignment="1">
      <alignment horizontal="left" vertical="top"/>
    </xf>
    <xf numFmtId="0" fontId="3" fillId="0" borderId="12" xfId="0" applyFont="1" applyBorder="1" applyAlignment="1">
      <alignment horizontal="left" vertical="top"/>
    </xf>
    <xf numFmtId="0" fontId="4" fillId="0" borderId="12" xfId="0" applyFont="1" applyBorder="1" applyAlignment="1">
      <alignment horizontal="left" vertical="top" wrapText="1"/>
    </xf>
    <xf numFmtId="4" fontId="3" fillId="0" borderId="12" xfId="0" applyNumberFormat="1" applyFont="1" applyBorder="1" applyAlignment="1">
      <alignment horizontal="left" vertical="top"/>
    </xf>
    <xf numFmtId="3" fontId="4" fillId="0" borderId="12" xfId="0" applyNumberFormat="1" applyFont="1" applyBorder="1" applyAlignment="1">
      <alignment horizontal="left" vertical="center"/>
    </xf>
    <xf numFmtId="3" fontId="4" fillId="0" borderId="18" xfId="0" applyNumberFormat="1" applyFont="1" applyBorder="1" applyAlignment="1">
      <alignment horizontal="left" vertical="center"/>
    </xf>
    <xf numFmtId="3" fontId="3" fillId="0" borderId="12" xfId="0" applyNumberFormat="1" applyFont="1" applyBorder="1" applyAlignment="1">
      <alignment horizontal="left" vertical="top"/>
    </xf>
    <xf numFmtId="0" fontId="1" fillId="0" borderId="0" xfId="0" applyFont="1" applyAlignment="1">
      <alignment vertical="center"/>
    </xf>
    <xf numFmtId="0" fontId="4" fillId="0" borderId="0" xfId="0" applyFont="1" applyAlignment="1" applyProtection="1">
      <alignment horizontal="left" vertical="top"/>
      <protection locked="0"/>
    </xf>
    <xf numFmtId="4" fontId="4" fillId="0" borderId="0" xfId="0" applyNumberFormat="1" applyFont="1" applyAlignment="1" applyProtection="1">
      <alignment horizontal="left" vertical="top"/>
      <protection locked="0"/>
    </xf>
    <xf numFmtId="4" fontId="1" fillId="0" borderId="0" xfId="0" applyNumberFormat="1" applyFont="1" applyAlignment="1">
      <alignment vertical="center"/>
    </xf>
    <xf numFmtId="4" fontId="1" fillId="0" borderId="1" xfId="0" applyNumberFormat="1" applyFont="1" applyBorder="1" applyAlignment="1">
      <alignment vertical="center"/>
    </xf>
    <xf numFmtId="4" fontId="1" fillId="0" borderId="0" xfId="0" applyNumberFormat="1" applyFont="1" applyAlignment="1">
      <alignment vertical="top"/>
    </xf>
    <xf numFmtId="4" fontId="1" fillId="0" borderId="3" xfId="0" applyNumberFormat="1" applyFont="1" applyBorder="1" applyAlignment="1">
      <alignment vertical="top"/>
    </xf>
    <xf numFmtId="4" fontId="1" fillId="0" borderId="1" xfId="0" applyNumberFormat="1" applyFont="1" applyBorder="1" applyAlignment="1">
      <alignment vertical="top"/>
    </xf>
    <xf numFmtId="4" fontId="1" fillId="0" borderId="2" xfId="0" applyNumberFormat="1"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2" fillId="0" borderId="2" xfId="0" applyFont="1" applyBorder="1" applyAlignment="1">
      <alignment vertical="top" wrapText="1"/>
    </xf>
    <xf numFmtId="0" fontId="4" fillId="2" borderId="19"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top" wrapText="1"/>
      <protection locked="0"/>
    </xf>
    <xf numFmtId="4" fontId="4" fillId="0" borderId="2" xfId="0" applyNumberFormat="1"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top"/>
    </xf>
    <xf numFmtId="4" fontId="1" fillId="0" borderId="3" xfId="0" applyNumberFormat="1" applyFont="1" applyBorder="1" applyAlignment="1">
      <alignment vertical="top" wrapText="1"/>
    </xf>
    <xf numFmtId="4" fontId="4" fillId="0" borderId="3" xfId="0" applyNumberFormat="1" applyFont="1" applyBorder="1" applyAlignment="1">
      <alignment vertical="top" wrapText="1"/>
    </xf>
    <xf numFmtId="4" fontId="4" fillId="2" borderId="21" xfId="0" applyNumberFormat="1" applyFont="1" applyFill="1" applyBorder="1" applyAlignment="1" applyProtection="1">
      <alignment horizontal="center" vertical="center"/>
      <protection locked="0"/>
    </xf>
    <xf numFmtId="4" fontId="4" fillId="2" borderId="16" xfId="0" applyNumberFormat="1" applyFont="1" applyFill="1" applyBorder="1" applyAlignment="1" applyProtection="1">
      <alignment horizontal="left" vertical="top" wrapText="1"/>
      <protection locked="0"/>
    </xf>
    <xf numFmtId="4" fontId="1" fillId="0" borderId="1" xfId="0" applyNumberFormat="1" applyFont="1" applyBorder="1" applyAlignment="1">
      <alignment vertical="center" wrapText="1"/>
    </xf>
    <xf numFmtId="4" fontId="3" fillId="0" borderId="1" xfId="0" applyNumberFormat="1" applyFont="1" applyBorder="1" applyAlignment="1">
      <alignment vertical="center" wrapText="1"/>
    </xf>
    <xf numFmtId="4" fontId="3" fillId="0" borderId="22"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23" xfId="0" applyFont="1" applyBorder="1" applyAlignment="1">
      <alignment vertical="top" wrapText="1"/>
    </xf>
    <xf numFmtId="0" fontId="2" fillId="0" borderId="24" xfId="0" applyFont="1" applyBorder="1" applyAlignment="1">
      <alignment vertical="top" wrapText="1"/>
    </xf>
    <xf numFmtId="0" fontId="4" fillId="0" borderId="0" xfId="0" applyFont="1"/>
    <xf numFmtId="0" fontId="1" fillId="0" borderId="5" xfId="0" applyFont="1" applyBorder="1" applyAlignment="1">
      <alignment horizontal="center" wrapText="1"/>
    </xf>
    <xf numFmtId="0" fontId="1" fillId="6" borderId="5" xfId="0" applyFont="1" applyFill="1" applyBorder="1" applyAlignment="1" applyProtection="1">
      <alignment horizontal="center" wrapText="1"/>
      <protection locked="0"/>
    </xf>
    <xf numFmtId="164" fontId="1" fillId="0" borderId="5" xfId="1" applyNumberFormat="1" applyFont="1" applyFill="1" applyBorder="1" applyAlignment="1" applyProtection="1">
      <alignment horizontal="right" wrapText="1"/>
    </xf>
    <xf numFmtId="49" fontId="1" fillId="7" borderId="5" xfId="1" applyNumberFormat="1" applyFont="1" applyFill="1" applyBorder="1" applyAlignment="1" applyProtection="1">
      <alignment wrapText="1"/>
      <protection locked="0"/>
    </xf>
    <xf numFmtId="0" fontId="2" fillId="0" borderId="5" xfId="0" applyFont="1" applyBorder="1" applyAlignment="1">
      <alignment wrapText="1"/>
    </xf>
    <xf numFmtId="0" fontId="2" fillId="0" borderId="5" xfId="0" applyFont="1" applyBorder="1" applyAlignment="1">
      <alignment horizontal="left" wrapText="1"/>
    </xf>
    <xf numFmtId="0" fontId="2" fillId="0" borderId="0" xfId="0" applyFont="1" applyAlignment="1">
      <alignment horizontal="center" wrapText="1"/>
    </xf>
    <xf numFmtId="0" fontId="1" fillId="0" borderId="0" xfId="0" applyFont="1" applyAlignment="1">
      <alignment horizontal="left" wrapText="1"/>
    </xf>
    <xf numFmtId="0" fontId="2" fillId="0" borderId="0" xfId="0" applyFont="1" applyAlignment="1">
      <alignment wrapText="1"/>
    </xf>
    <xf numFmtId="164" fontId="2" fillId="0" borderId="0" xfId="1" applyNumberFormat="1" applyFont="1" applyFill="1" applyBorder="1" applyAlignment="1" applyProtection="1">
      <alignment wrapText="1"/>
    </xf>
    <xf numFmtId="0" fontId="1" fillId="0" borderId="5" xfId="0" applyFont="1" applyBorder="1" applyAlignment="1">
      <alignment horizontal="left" wrapText="1"/>
    </xf>
    <xf numFmtId="0" fontId="1" fillId="0" borderId="5" xfId="0" applyFont="1" applyBorder="1" applyAlignment="1">
      <alignment wrapText="1"/>
    </xf>
    <xf numFmtId="0" fontId="4" fillId="0" borderId="5" xfId="0" applyFont="1" applyBorder="1" applyAlignment="1">
      <alignment horizontal="center"/>
    </xf>
    <xf numFmtId="0" fontId="4" fillId="0" borderId="5" xfId="0" applyFont="1" applyBorder="1" applyAlignment="1">
      <alignment horizontal="left" wrapText="1"/>
    </xf>
    <xf numFmtId="0" fontId="4" fillId="8" borderId="5" xfId="0" applyFont="1" applyFill="1" applyBorder="1" applyAlignment="1" applyProtection="1">
      <alignment wrapText="1"/>
      <protection locked="0"/>
    </xf>
    <xf numFmtId="0" fontId="4" fillId="0" borderId="25" xfId="0" applyFont="1" applyBorder="1" applyAlignment="1">
      <alignment horizontal="center"/>
    </xf>
    <xf numFmtId="0" fontId="4" fillId="0" borderId="25" xfId="0" applyFont="1" applyBorder="1" applyAlignment="1">
      <alignment horizontal="left" wrapText="1"/>
    </xf>
    <xf numFmtId="0" fontId="4" fillId="8" borderId="25" xfId="0" applyFont="1" applyFill="1" applyBorder="1" applyAlignment="1" applyProtection="1">
      <alignment wrapText="1"/>
      <protection locked="0"/>
    </xf>
    <xf numFmtId="0" fontId="4" fillId="0" borderId="26" xfId="0" applyFont="1" applyBorder="1" applyAlignment="1">
      <alignment horizontal="center"/>
    </xf>
    <xf numFmtId="0" fontId="4" fillId="0" borderId="26" xfId="0" applyFont="1" applyBorder="1" applyAlignment="1">
      <alignment horizontal="left" wrapText="1"/>
    </xf>
    <xf numFmtId="0" fontId="4" fillId="8" borderId="26" xfId="0" applyFont="1" applyFill="1" applyBorder="1" applyAlignment="1" applyProtection="1">
      <alignment wrapText="1"/>
      <protection locked="0"/>
    </xf>
    <xf numFmtId="0" fontId="4" fillId="0" borderId="27" xfId="0" applyFont="1" applyBorder="1" applyAlignment="1">
      <alignment horizontal="center"/>
    </xf>
    <xf numFmtId="0" fontId="4" fillId="0" borderId="27" xfId="0" applyFont="1" applyBorder="1" applyAlignment="1">
      <alignment horizontal="left" wrapText="1"/>
    </xf>
    <xf numFmtId="0" fontId="4" fillId="8" borderId="27" xfId="0" applyFont="1" applyFill="1" applyBorder="1" applyAlignment="1" applyProtection="1">
      <alignment wrapText="1"/>
      <protection locked="0"/>
    </xf>
    <xf numFmtId="0" fontId="4" fillId="0" borderId="28" xfId="0" applyFont="1" applyBorder="1" applyAlignment="1">
      <alignment horizontal="center"/>
    </xf>
    <xf numFmtId="0" fontId="4" fillId="0" borderId="28" xfId="0" applyFont="1" applyBorder="1" applyAlignment="1">
      <alignment horizontal="left" wrapText="1"/>
    </xf>
    <xf numFmtId="0" fontId="4" fillId="8" borderId="28" xfId="0" applyFont="1" applyFill="1" applyBorder="1" applyAlignment="1" applyProtection="1">
      <alignment wrapText="1"/>
      <protection locked="0"/>
    </xf>
    <xf numFmtId="0" fontId="4" fillId="8" borderId="5" xfId="0" quotePrefix="1" applyFont="1" applyFill="1" applyBorder="1" applyAlignment="1" applyProtection="1">
      <alignment wrapText="1"/>
      <protection locked="0"/>
    </xf>
    <xf numFmtId="0" fontId="4" fillId="0" borderId="0" xfId="0" applyFont="1" applyAlignment="1">
      <alignment wrapText="1"/>
    </xf>
    <xf numFmtId="49" fontId="4" fillId="0" borderId="0" xfId="0" applyNumberFormat="1" applyFont="1" applyAlignment="1">
      <alignment vertical="top" wrapText="1"/>
    </xf>
    <xf numFmtId="0" fontId="1" fillId="0" borderId="12" xfId="0" applyFont="1" applyBorder="1" applyAlignment="1">
      <alignment horizontal="center" wrapText="1"/>
    </xf>
    <xf numFmtId="0" fontId="4" fillId="0" borderId="5" xfId="0" applyFont="1" applyBorder="1"/>
    <xf numFmtId="0" fontId="4" fillId="0" borderId="32" xfId="0" applyFont="1" applyBorder="1" applyAlignment="1">
      <alignment horizontal="left" vertical="top"/>
    </xf>
    <xf numFmtId="0" fontId="4" fillId="0" borderId="33" xfId="0" applyFont="1" applyBorder="1" applyAlignment="1">
      <alignment horizontal="left" vertical="top"/>
    </xf>
    <xf numFmtId="0" fontId="4" fillId="0" borderId="34" xfId="0" applyFont="1" applyBorder="1" applyAlignment="1">
      <alignment vertical="top"/>
    </xf>
    <xf numFmtId="0" fontId="4" fillId="0" borderId="35" xfId="0" applyFont="1" applyBorder="1" applyAlignment="1">
      <alignment horizontal="left" vertical="top"/>
    </xf>
    <xf numFmtId="0" fontId="4" fillId="0" borderId="36" xfId="0" applyFont="1" applyBorder="1" applyAlignment="1">
      <alignment horizontal="left" vertical="top"/>
    </xf>
    <xf numFmtId="0" fontId="3" fillId="0" borderId="37" xfId="0" applyFont="1" applyBorder="1" applyAlignment="1">
      <alignment horizontal="left" vertical="top"/>
    </xf>
    <xf numFmtId="0" fontId="3" fillId="9" borderId="29" xfId="0" applyFont="1" applyFill="1" applyBorder="1" applyAlignment="1">
      <alignment horizontal="left" vertical="top"/>
    </xf>
    <xf numFmtId="0" fontId="3" fillId="9" borderId="30" xfId="0" applyFont="1" applyFill="1" applyBorder="1" applyAlignment="1">
      <alignment horizontal="left" vertical="top"/>
    </xf>
    <xf numFmtId="0" fontId="4" fillId="9" borderId="31" xfId="0" applyFont="1" applyFill="1" applyBorder="1" applyAlignment="1">
      <alignment vertical="top"/>
    </xf>
    <xf numFmtId="0" fontId="4" fillId="9" borderId="29" xfId="0" applyFont="1" applyFill="1" applyBorder="1" applyAlignment="1">
      <alignment horizontal="left" vertical="top"/>
    </xf>
    <xf numFmtId="0" fontId="4" fillId="0" borderId="38" xfId="0" applyFont="1" applyBorder="1" applyAlignment="1">
      <alignment horizontal="left" vertical="top"/>
    </xf>
    <xf numFmtId="0" fontId="3" fillId="0" borderId="39" xfId="0" applyFont="1" applyBorder="1" applyAlignment="1">
      <alignment vertical="top"/>
    </xf>
    <xf numFmtId="0" fontId="3" fillId="9" borderId="31" xfId="0" applyFont="1" applyFill="1" applyBorder="1" applyAlignment="1">
      <alignment vertical="top"/>
    </xf>
    <xf numFmtId="4" fontId="4" fillId="0" borderId="0" xfId="0" applyNumberFormat="1" applyFont="1" applyAlignment="1">
      <alignment vertical="center" wrapText="1"/>
    </xf>
    <xf numFmtId="4" fontId="6" fillId="0" borderId="21" xfId="0" applyNumberFormat="1" applyFont="1" applyBorder="1" applyAlignment="1">
      <alignment horizontal="center" vertical="top" textRotation="180" wrapText="1"/>
    </xf>
    <xf numFmtId="4" fontId="6" fillId="0" borderId="14" xfId="0" applyNumberFormat="1" applyFont="1" applyBorder="1" applyAlignment="1">
      <alignment horizontal="center" vertical="top" textRotation="180" wrapText="1"/>
    </xf>
    <xf numFmtId="4" fontId="6" fillId="0" borderId="19" xfId="0" applyNumberFormat="1" applyFont="1" applyBorder="1" applyAlignment="1">
      <alignment horizontal="center" vertical="top" textRotation="180" wrapText="1"/>
    </xf>
    <xf numFmtId="0" fontId="7" fillId="0" borderId="13" xfId="0" applyFont="1" applyBorder="1" applyAlignment="1">
      <alignment horizontal="center" vertical="top"/>
    </xf>
    <xf numFmtId="0" fontId="7" fillId="0" borderId="14" xfId="0" applyFont="1" applyBorder="1" applyAlignment="1">
      <alignment horizontal="center" vertical="top"/>
    </xf>
    <xf numFmtId="4" fontId="1" fillId="0" borderId="2" xfId="0" applyNumberFormat="1" applyFont="1" applyBorder="1" applyAlignment="1">
      <alignment horizontal="left" vertical="top"/>
    </xf>
    <xf numFmtId="4" fontId="1" fillId="0" borderId="0" xfId="0" applyNumberFormat="1" applyFont="1" applyAlignment="1">
      <alignment horizontal="left" vertical="top"/>
    </xf>
    <xf numFmtId="4" fontId="1" fillId="0" borderId="3" xfId="0" applyNumberFormat="1" applyFont="1" applyBorder="1" applyAlignment="1">
      <alignment horizontal="left" vertical="top"/>
    </xf>
    <xf numFmtId="0" fontId="4" fillId="2" borderId="10"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0" xfId="0" applyFont="1" applyAlignment="1">
      <alignment vertical="top" wrapText="1"/>
    </xf>
    <xf numFmtId="0" fontId="1" fillId="0" borderId="3" xfId="0" applyFont="1" applyBorder="1" applyAlignment="1">
      <alignment vertical="top" wrapText="1"/>
    </xf>
    <xf numFmtId="0" fontId="4" fillId="2" borderId="16" xfId="0" applyFont="1" applyFill="1" applyBorder="1" applyAlignment="1" applyProtection="1">
      <alignment horizontal="left" vertical="top" wrapText="1"/>
      <protection locked="0"/>
    </xf>
    <xf numFmtId="0" fontId="4" fillId="0" borderId="0" xfId="0" applyFont="1" applyAlignment="1">
      <alignment vertical="top" wrapText="1"/>
    </xf>
    <xf numFmtId="0" fontId="3" fillId="0" borderId="0" xfId="0" applyFont="1" applyAlignment="1">
      <alignment vertical="center" wrapText="1"/>
    </xf>
    <xf numFmtId="0" fontId="7" fillId="0" borderId="19" xfId="0" applyFont="1" applyBorder="1" applyAlignment="1">
      <alignment horizontal="center" vertical="top"/>
    </xf>
    <xf numFmtId="0" fontId="7" fillId="0" borderId="21" xfId="0" applyFont="1" applyBorder="1" applyAlignment="1">
      <alignment horizontal="center" vertical="top"/>
    </xf>
  </cellXfs>
  <cellStyles count="2">
    <cellStyle name="Komma" xfId="1" builtinId="3"/>
    <cellStyle name="Standard" xfId="0" builtinId="0"/>
  </cellStyles>
  <dxfs count="4">
    <dxf>
      <font>
        <color rgb="FFE96D75"/>
      </font>
      <fill>
        <patternFill>
          <bgColor rgb="FFE96D75"/>
        </patternFill>
      </fill>
    </dxf>
    <dxf>
      <font>
        <color rgb="FFCCE5A9"/>
      </font>
      <fill>
        <patternFill>
          <bgColor rgb="FFCCE5A9"/>
        </patternFill>
      </fill>
    </dxf>
    <dxf>
      <font>
        <color rgb="FFEDD59E"/>
      </font>
      <fill>
        <patternFill>
          <bgColor rgb="FFEDD59E"/>
        </patternFill>
      </fill>
    </dxf>
    <dxf>
      <font>
        <color rgb="FFFF0000"/>
      </font>
    </dxf>
  </dxfs>
  <tableStyles count="0" defaultTableStyle="TableStyleMedium2" defaultPivotStyle="PivotStyleLight16"/>
  <colors>
    <mruColors>
      <color rgb="FFE96D75"/>
      <color rgb="FFCCE5A9"/>
      <color rgb="FFEDD59E"/>
      <color rgb="FFFAD6D7"/>
      <color rgb="FFF9F1DF"/>
      <color rgb="FFFFE4A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579886</xdr:colOff>
      <xdr:row>1</xdr:row>
      <xdr:rowOff>22860</xdr:rowOff>
    </xdr:from>
    <xdr:to>
      <xdr:col>6</xdr:col>
      <xdr:colOff>2905978</xdr:colOff>
      <xdr:row>1</xdr:row>
      <xdr:rowOff>345125</xdr:rowOff>
    </xdr:to>
    <xdr:pic>
      <xdr:nvPicPr>
        <xdr:cNvPr id="2" name="Grafik 1">
          <a:extLst>
            <a:ext uri="{FF2B5EF4-FFF2-40B4-BE49-F238E27FC236}">
              <a16:creationId xmlns:a16="http://schemas.microsoft.com/office/drawing/2014/main" id="{E84CD24F-771D-46D8-AB4D-D764245CD44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9135821" y="221643"/>
          <a:ext cx="2326092" cy="3222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93F4-3182-4317-A0A5-C444DCC26BC5}">
  <sheetPr>
    <pageSetUpPr fitToPage="1"/>
  </sheetPr>
  <dimension ref="A1:M60"/>
  <sheetViews>
    <sheetView showGridLines="0" showRowColHeaders="0" tabSelected="1" showRuler="0" zoomScale="115" zoomScaleNormal="115" zoomScalePageLayoutView="70" workbookViewId="0">
      <selection activeCell="E10" sqref="E10:E12"/>
    </sheetView>
  </sheetViews>
  <sheetFormatPr baseColWidth="10" defaultColWidth="11.54296875" defaultRowHeight="12.5" x14ac:dyDescent="0.35"/>
  <cols>
    <col min="1" max="1" width="3.453125" style="1" customWidth="1"/>
    <col min="2" max="2" width="7" style="7" customWidth="1"/>
    <col min="3" max="3" width="24.453125" style="2" customWidth="1"/>
    <col min="4" max="4" width="71" style="2" customWidth="1"/>
    <col min="5" max="5" width="11.54296875" style="5" customWidth="1"/>
    <col min="6" max="6" width="10.81640625" style="8" customWidth="1"/>
    <col min="7" max="7" width="44.453125" style="2" customWidth="1"/>
    <col min="8" max="8" width="12.453125" style="1" customWidth="1"/>
    <col min="9" max="9" width="30.453125" style="11" hidden="1" customWidth="1"/>
    <col min="10" max="10" width="13.453125" style="1" hidden="1" customWidth="1"/>
    <col min="11" max="11" width="8.54296875" style="1" hidden="1" customWidth="1"/>
    <col min="12" max="13" width="11.54296875" style="1" hidden="1" customWidth="1"/>
    <col min="14" max="16384" width="11.54296875" style="1"/>
  </cols>
  <sheetData>
    <row r="1" spans="1:9" ht="15.75" customHeight="1" x14ac:dyDescent="0.35">
      <c r="B1" s="7" t="str">
        <f>Translation!C4</f>
        <v>Version</v>
      </c>
      <c r="C1" s="117" t="str">
        <f>Translation!F1</f>
        <v>2024.2</v>
      </c>
    </row>
    <row r="2" spans="1:9" s="7" customFormat="1" ht="42.75" customHeight="1" thickBot="1" x14ac:dyDescent="0.35">
      <c r="B2" s="23" t="str">
        <f>Translation!C5</f>
        <v>Pre-Check Minergie-Quartier</v>
      </c>
      <c r="C2" s="9"/>
      <c r="D2" s="9"/>
      <c r="E2" s="10"/>
      <c r="I2" s="50" t="str">
        <f>Translation!C18</f>
        <v>Index pour le code couleur</v>
      </c>
    </row>
    <row r="3" spans="1:9" s="7" customFormat="1" ht="13.5" thickTop="1" thickBot="1" x14ac:dyDescent="0.4">
      <c r="B3" s="7" t="str">
        <f>Translation!C6</f>
        <v>Nom du quartier</v>
      </c>
      <c r="C3" s="9"/>
      <c r="D3" s="15"/>
      <c r="E3" s="10"/>
      <c r="F3" s="14"/>
      <c r="G3" s="2" t="str">
        <f>Translation!C15</f>
        <v>Aucun problème attendu</v>
      </c>
      <c r="H3" s="1"/>
      <c r="I3" s="51">
        <v>0</v>
      </c>
    </row>
    <row r="4" spans="1:9" ht="13.5" thickTop="1" thickBot="1" x14ac:dyDescent="0.4">
      <c r="B4" s="7" t="str">
        <f>Translation!C7</f>
        <v>Date</v>
      </c>
      <c r="D4" s="24"/>
      <c r="F4" s="13"/>
      <c r="G4" s="2" t="str">
        <f>Translation!C16</f>
        <v>À examiner plus en détail</v>
      </c>
      <c r="H4" s="7"/>
      <c r="I4" s="52" t="s">
        <v>87</v>
      </c>
    </row>
    <row r="5" spans="1:9" ht="13.5" thickTop="1" thickBot="1" x14ac:dyDescent="0.4">
      <c r="B5" s="7" t="str">
        <f>Translation!C8</f>
        <v>Part des bâtiments existants</v>
      </c>
      <c r="D5" s="16"/>
      <c r="F5" s="12"/>
      <c r="G5" s="2" t="str">
        <f>Translation!C17</f>
        <v>Problème possible</v>
      </c>
      <c r="I5" s="51">
        <v>1</v>
      </c>
    </row>
    <row r="6" spans="1:9" ht="13" thickTop="1" x14ac:dyDescent="0.35">
      <c r="F6" s="45"/>
    </row>
    <row r="7" spans="1:9" ht="40" customHeight="1" x14ac:dyDescent="0.35">
      <c r="A7" s="2"/>
      <c r="B7" s="133" t="str">
        <f>Translation!C9</f>
        <v>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v>
      </c>
      <c r="C7" s="133"/>
      <c r="D7" s="133"/>
      <c r="E7" s="133"/>
      <c r="F7" s="133"/>
      <c r="G7" s="133"/>
    </row>
    <row r="8" spans="1:9" s="7" customFormat="1" x14ac:dyDescent="0.35">
      <c r="C8" s="9"/>
      <c r="D8" s="9"/>
      <c r="E8" s="10"/>
      <c r="I8" s="22"/>
    </row>
    <row r="9" spans="1:9" s="3" customFormat="1" ht="26.5" customHeight="1" x14ac:dyDescent="0.35">
      <c r="B9" s="63" t="str">
        <f>Translation!C10</f>
        <v>Exigences</v>
      </c>
      <c r="C9" s="38"/>
      <c r="D9" s="39" t="str">
        <f>Translation!C11</f>
        <v>Question</v>
      </c>
      <c r="E9" s="40" t="str">
        <f>Translation!C12</f>
        <v>Réponse</v>
      </c>
      <c r="F9" s="41" t="str">
        <f>Translation!C13</f>
        <v>Évaluation</v>
      </c>
      <c r="G9" s="38" t="str">
        <f>Translation!C14</f>
        <v>Commentaire</v>
      </c>
      <c r="H9" s="59"/>
      <c r="I9" s="53" t="str">
        <f>Translation!C19</f>
        <v>Bâtiments existants et nouveaux bâtiments</v>
      </c>
    </row>
    <row r="10" spans="1:9" ht="25.5" thickBot="1" x14ac:dyDescent="0.4">
      <c r="B10" s="64" t="s">
        <v>0</v>
      </c>
      <c r="C10" s="143" t="str">
        <f>Translation!C42</f>
        <v>Certification Minergie (-P/-A/-ECO)</v>
      </c>
      <c r="D10" s="37" t="str">
        <f>Translation!C76</f>
        <v>La certification Minergie, Minergie-P ou Minergie-A de toutes les nouvelles constructions (avec ou sans le complément ECO) est-elle prévue?</v>
      </c>
      <c r="E10" s="68"/>
      <c r="F10" s="137" t="e">
        <f>IF(OR(I10=NO,I11=NO),NO,IF(OR(I10=EVT,I11=EVT),EVT,I10*I11))</f>
        <v>#N/A</v>
      </c>
      <c r="G10" s="146"/>
      <c r="H10" s="60"/>
      <c r="I10" s="51" t="e">
        <f>VLOOKUP(E10,LST_AntwortVerweis,2,0)</f>
        <v>#N/A</v>
      </c>
    </row>
    <row r="11" spans="1:9" ht="27" customHeight="1" thickBot="1" x14ac:dyDescent="0.4">
      <c r="B11" s="64"/>
      <c r="C11" s="144"/>
      <c r="D11" s="29" t="str">
        <f>Translation!C77</f>
        <v>Y a-t-il des bâtiments existants qui doivent être conservés ?</v>
      </c>
      <c r="E11" s="34"/>
      <c r="F11" s="138"/>
      <c r="G11" s="142"/>
      <c r="H11" s="60"/>
      <c r="I11" s="51" t="e">
        <f>IF(E11=Liste!$B$4,1,VLOOKUP(E12,LST_AntwortVerweis,2,0))</f>
        <v>#N/A</v>
      </c>
    </row>
    <row r="12" spans="1:9" ht="40.5" customHeight="1" thickBot="1" x14ac:dyDescent="0.4">
      <c r="B12" s="65"/>
      <c r="C12" s="145"/>
      <c r="D12" s="30" t="str">
        <f>IF(OR(E11=Liste!$B$3,E11=Liste!$B$5),Translation!C78,"")</f>
        <v/>
      </c>
      <c r="E12" s="34"/>
      <c r="F12" s="138"/>
      <c r="G12" s="142"/>
      <c r="H12" s="60"/>
    </row>
    <row r="13" spans="1:9" ht="38" thickBot="1" x14ac:dyDescent="0.4">
      <c r="B13" s="66" t="s">
        <v>2</v>
      </c>
      <c r="C13" s="6" t="str">
        <f>Translation!C43</f>
        <v>Structure de la gérance du quartier</v>
      </c>
      <c r="D13" s="31" t="str">
        <f>Translation!C79</f>
        <v>Est-il possible de créer une gérance commune pour tous les propriétaires fonciers et qui dirige le développement ou la transformation du quartier et la phase initiale de son exploitation ?</v>
      </c>
      <c r="E13" s="34"/>
      <c r="F13" s="42" t="e">
        <f t="shared" ref="F13:F16" si="0">VLOOKUP(E13,LST_AntwortVerweis,2,0)</f>
        <v>#N/A</v>
      </c>
      <c r="G13" s="48"/>
      <c r="H13" s="60"/>
    </row>
    <row r="14" spans="1:9" ht="50.5" thickBot="1" x14ac:dyDescent="0.4">
      <c r="B14" s="66" t="s">
        <v>4</v>
      </c>
      <c r="C14" s="6" t="str">
        <f>Translation!C44</f>
        <v>Monitoring avec système de gestion de l'énergie (SGE)</v>
      </c>
      <c r="D14" s="31" t="str">
        <f>Translation!C80</f>
        <v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v>
      </c>
      <c r="E14" s="34"/>
      <c r="F14" s="42" t="e">
        <f t="shared" si="0"/>
        <v>#N/A</v>
      </c>
      <c r="G14" s="48"/>
      <c r="H14" s="60"/>
    </row>
    <row r="15" spans="1:9" ht="38" thickBot="1" x14ac:dyDescent="0.4">
      <c r="B15" s="66" t="s">
        <v>6</v>
      </c>
      <c r="C15" s="6" t="str">
        <f>Translation!C45</f>
        <v>Vérification des valeurs des mesures énergétiques</v>
      </c>
      <c r="D15" s="31" t="str">
        <f>Translation!C81</f>
        <v>Un contrôle par Minergie des indices de performance énergétiques basés sur les consommations mesurées au cours des premières années d'exploitation et l'optimisation nécessaire en cas d'anomalies est-il possible ?</v>
      </c>
      <c r="E15" s="34"/>
      <c r="F15" s="42" t="e">
        <f t="shared" si="0"/>
        <v>#N/A</v>
      </c>
      <c r="G15" s="48"/>
      <c r="H15" s="60"/>
    </row>
    <row r="16" spans="1:9" ht="27" customHeight="1" thickBot="1" x14ac:dyDescent="0.4">
      <c r="B16" s="66" t="s">
        <v>8</v>
      </c>
      <c r="C16" s="6" t="str">
        <f>Translation!C46</f>
        <v>Énergie d'exploitation</v>
      </c>
      <c r="D16" s="31" t="str">
        <f>Translation!C82</f>
        <v>La chaleur (chauffage et eau chaude) est-elle produite avec des énergies renouvelables dans tous les bâtiments, ou cela est-il prévu ?</v>
      </c>
      <c r="E16" s="34"/>
      <c r="F16" s="42" t="e">
        <f t="shared" si="0"/>
        <v>#N/A</v>
      </c>
      <c r="G16" s="48"/>
      <c r="H16" s="60"/>
    </row>
    <row r="17" spans="2:11" ht="27" customHeight="1" thickBot="1" x14ac:dyDescent="0.4">
      <c r="B17" s="66" t="s">
        <v>10</v>
      </c>
      <c r="C17" s="6" t="str">
        <f>Translation!C47</f>
        <v>Utilisation de l'énergie thermique</v>
      </c>
      <c r="D17" s="31" t="str">
        <f>Translation!C83</f>
        <v>Un concept énergétique est-il ou sera-t-il été élaboré pour l'approvisionnement en énergie thermique ?</v>
      </c>
      <c r="E17" s="34"/>
      <c r="F17" s="42" t="e">
        <f>VLOOKUP(E17,LST_AntwortVerweis,2,0)</f>
        <v>#N/A</v>
      </c>
      <c r="G17" s="48"/>
      <c r="H17" s="60"/>
    </row>
    <row r="18" spans="2:11" ht="27" customHeight="1" thickBot="1" x14ac:dyDescent="0.4">
      <c r="B18" s="67" t="s">
        <v>12</v>
      </c>
      <c r="C18" s="143" t="str">
        <f>Translation!C48</f>
        <v>Chauffage à distance sans énergie fossile</v>
      </c>
      <c r="D18" s="32" t="str">
        <f>Translation!C84</f>
        <v>Le raccordement à un réseau de chauffage à distance est-il prévu ?</v>
      </c>
      <c r="E18" s="34"/>
      <c r="F18" s="138" t="e">
        <f>IF(E18=Liste!$B$4,1,VLOOKUP(E19,LST_AntwortVerweis,2,0))</f>
        <v>#N/A</v>
      </c>
      <c r="G18" s="142"/>
      <c r="H18" s="60"/>
      <c r="I18" s="25"/>
    </row>
    <row r="19" spans="2:11" ht="27" customHeight="1" thickBot="1" x14ac:dyDescent="0.4">
      <c r="B19" s="65"/>
      <c r="C19" s="145"/>
      <c r="D19" s="33" t="str">
        <f>IF(OR(E18=Liste!$B$3,E18=Liste!$B$5),Translation!C85,"")</f>
        <v/>
      </c>
      <c r="E19" s="34"/>
      <c r="F19" s="138"/>
      <c r="G19" s="142"/>
      <c r="H19" s="60"/>
    </row>
    <row r="20" spans="2:11" ht="27" customHeight="1" thickBot="1" x14ac:dyDescent="0.4">
      <c r="B20" s="66" t="s">
        <v>14</v>
      </c>
      <c r="C20" s="6" t="str">
        <f>Translation!C49</f>
        <v>Utilisation de l'énergie solaire</v>
      </c>
      <c r="D20" s="31" t="str">
        <f>Translation!C86</f>
        <v>Le potentiel de production d'énergie solaire sur les toits est-il exploité ?</v>
      </c>
      <c r="E20" s="34"/>
      <c r="F20" s="42" t="e">
        <f>VLOOKUP(E20,LST_AntwortVerweis,2,0)</f>
        <v>#N/A</v>
      </c>
      <c r="G20" s="48"/>
      <c r="H20" s="60"/>
      <c r="I20" s="126" t="str">
        <f>Translation!C20</f>
        <v>Nombre de points négatifs pour le CO2</v>
      </c>
      <c r="J20" s="127" t="str">
        <f>Translation!C21</f>
        <v>Peut-être = Oui</v>
      </c>
      <c r="K20" s="128"/>
    </row>
    <row r="21" spans="2:11" ht="27" customHeight="1" thickBot="1" x14ac:dyDescent="0.4">
      <c r="B21" s="139" t="s">
        <v>16</v>
      </c>
      <c r="C21" s="143" t="str">
        <f>Translation!C50</f>
        <v>Émissions grises</v>
      </c>
      <c r="D21" s="32" t="str">
        <f>Translation!C87</f>
        <v>La construction de plus d'un niveau sous-terrain est-elle prévue ?</v>
      </c>
      <c r="E21" s="34"/>
      <c r="F21" s="138" t="e">
        <f>IF(AND(K25&lt;3),YES,IF(AND(K25&gt;=3,K25&lt;4),EVT,NO))</f>
        <v>#N/A</v>
      </c>
      <c r="G21" s="142"/>
      <c r="H21" s="60"/>
      <c r="I21" s="120" t="e">
        <f>VLOOKUP(E21,LST_AntwortVerweis,2,0)</f>
        <v>#N/A</v>
      </c>
      <c r="J21" s="121" t="e">
        <f>IF(I21=EVT,YES,I21)</f>
        <v>#N/A</v>
      </c>
      <c r="K21" s="122"/>
    </row>
    <row r="22" spans="2:11" ht="27" customHeight="1" thickBot="1" x14ac:dyDescent="0.4">
      <c r="B22" s="140"/>
      <c r="C22" s="144"/>
      <c r="D22" s="29" t="str">
        <f>Translation!C88</f>
        <v>De nombreux bâtiments de moins de 60 ans sont-ils déconstruits ?</v>
      </c>
      <c r="E22" s="34"/>
      <c r="F22" s="138"/>
      <c r="G22" s="142"/>
      <c r="H22" s="60"/>
      <c r="I22" s="120" t="e">
        <f>VLOOKUP(E22,LST_AntwortVerweis,2,0)</f>
        <v>#N/A</v>
      </c>
      <c r="J22" s="121" t="e">
        <f>IF(I22=EVT,YES*2,I22*2)</f>
        <v>#N/A</v>
      </c>
      <c r="K22" s="122" t="str">
        <f>Translation!C22</f>
        <v>Attention : question évaluée deux fois</v>
      </c>
    </row>
    <row r="23" spans="2:11" ht="27" customHeight="1" thickBot="1" x14ac:dyDescent="0.4">
      <c r="B23" s="140"/>
      <c r="C23" s="144"/>
      <c r="D23" s="29" t="str">
        <f>Translation!C89</f>
        <v>Les nouveaux bâtiments prévoient-ils des portées supérieures à la moyenne ?</v>
      </c>
      <c r="E23" s="34"/>
      <c r="F23" s="138"/>
      <c r="G23" s="142"/>
      <c r="H23" s="60"/>
      <c r="I23" s="120" t="e">
        <f>VLOOKUP(E23,LST_AntwortVerweis,2,0)</f>
        <v>#N/A</v>
      </c>
      <c r="J23" s="121" t="e">
        <f>IF(I23=EVT,YES,I23)</f>
        <v>#N/A</v>
      </c>
      <c r="K23" s="122"/>
    </row>
    <row r="24" spans="2:11" ht="27" customHeight="1" thickBot="1" x14ac:dyDescent="0.4">
      <c r="B24" s="140"/>
      <c r="C24" s="144"/>
      <c r="D24" s="29" t="str">
        <f>Translation!C90</f>
        <v>Les nouveaux bâtiments seront-ils majoritairement construits en massif ?</v>
      </c>
      <c r="E24" s="34"/>
      <c r="F24" s="138"/>
      <c r="G24" s="142"/>
      <c r="H24" s="60"/>
      <c r="I24" s="120" t="e">
        <f>VLOOKUP(E24,LST_AntwortVerweis,2,0)</f>
        <v>#N/A</v>
      </c>
      <c r="J24" s="121" t="e">
        <f>IF(I24=EVT,YES,I24)</f>
        <v>#N/A</v>
      </c>
      <c r="K24" s="122"/>
    </row>
    <row r="25" spans="2:11" ht="27" customHeight="1" thickBot="1" x14ac:dyDescent="0.4">
      <c r="B25" s="141"/>
      <c r="C25" s="145"/>
      <c r="D25" s="33" t="str">
        <f>Translation!C91</f>
        <v>Des surfaces vitrées supérieures à la moyenne sont-elles prévues dans les nouveaux bâtiments ?</v>
      </c>
      <c r="E25" s="34"/>
      <c r="F25" s="138"/>
      <c r="G25" s="142"/>
      <c r="H25" s="60"/>
      <c r="I25" s="123" t="e">
        <f>VLOOKUP(E25,LST_AntwortVerweis,2,0)</f>
        <v>#N/A</v>
      </c>
      <c r="J25" s="124" t="e">
        <f>IF(I25=EVT,YES,I25)</f>
        <v>#N/A</v>
      </c>
      <c r="K25" s="125" t="e">
        <f>SUM(J21:J25)</f>
        <v>#N/A</v>
      </c>
    </row>
    <row r="26" spans="2:11" ht="27" customHeight="1" thickBot="1" x14ac:dyDescent="0.4">
      <c r="B26" s="66" t="s">
        <v>17</v>
      </c>
      <c r="C26" s="6" t="str">
        <f>Translation!C51</f>
        <v>Espaces verts</v>
      </c>
      <c r="D26" s="31" t="str">
        <f>Translation!C92</f>
        <v>Est-il possible de végétaliser au moins 40 % des surfaces autour des bâtiments ?</v>
      </c>
      <c r="E26" s="34"/>
      <c r="F26" s="42" t="e">
        <f>VLOOKUP(E26,LST_AntwortVerweis,2,0)</f>
        <v>#N/A</v>
      </c>
      <c r="G26" s="48"/>
      <c r="H26" s="60"/>
      <c r="I26" s="129"/>
      <c r="J26" s="132" t="str">
        <f>Translation!C13</f>
        <v>Évaluation</v>
      </c>
    </row>
    <row r="27" spans="2:11" ht="13.5" thickBot="1" x14ac:dyDescent="0.4">
      <c r="B27" s="67" t="s">
        <v>19</v>
      </c>
      <c r="C27" s="143" t="str">
        <f>Translation!C52</f>
        <v>Ombrage par les arbres</v>
      </c>
      <c r="D27" s="85" t="str">
        <f>Translation!C93</f>
        <v>Est-il possible de conserver 1/3 des arbres sains existants ?</v>
      </c>
      <c r="E27" s="34"/>
      <c r="F27" s="149" t="e">
        <f>J28</f>
        <v>#N/A</v>
      </c>
      <c r="G27" s="48"/>
      <c r="H27" s="60"/>
      <c r="I27" s="120" t="e">
        <f>VLOOKUP(E27,LST_AntwortVerweis,2,0)</f>
        <v>#N/A</v>
      </c>
      <c r="J27" s="122"/>
    </row>
    <row r="28" spans="2:11" ht="25.5" thickBot="1" x14ac:dyDescent="0.4">
      <c r="B28" s="65"/>
      <c r="C28" s="145"/>
      <c r="D28" s="86" t="str">
        <f>Translation!C94</f>
        <v>Est-il possible de planter de nouveaux arbres de manière à obtenir au total une part d'ombrage par les arbres de 15 à 25 % (en fonction des catégories d'ouvrages) ?</v>
      </c>
      <c r="E28" s="34"/>
      <c r="F28" s="150"/>
      <c r="G28" s="48"/>
      <c r="H28" s="60"/>
      <c r="I28" s="130" t="e">
        <f>VLOOKUP(E28,LST_AntwortVerweis,2,0)</f>
        <v>#N/A</v>
      </c>
      <c r="J28" s="131" t="e">
        <f>IF(AND(I27=EVT,I28=EVT),EVT,IF(AND(I27=YES,I28=YES),YES,IF(OR(I27=NO,I28=NO),NO,EVT)))</f>
        <v>#N/A</v>
      </c>
    </row>
    <row r="29" spans="2:11" ht="25.5" thickBot="1" x14ac:dyDescent="0.4">
      <c r="B29" s="67" t="s">
        <v>21</v>
      </c>
      <c r="C29" s="143" t="str">
        <f>Translation!C53</f>
        <v>Évaporation, infiltration et rétention</v>
      </c>
      <c r="D29" s="32" t="str">
        <f>Translation!C95</f>
        <v>Les trottoirs, les pistes cyclables, les places et les parkings à faible trafic peuvent-ils être aménagés de manière à permettre l'infiltration d'eau ?</v>
      </c>
      <c r="E29" s="34"/>
      <c r="F29" s="138" t="e">
        <f>J30</f>
        <v>#N/A</v>
      </c>
      <c r="G29" s="142"/>
      <c r="H29" s="60"/>
      <c r="I29" s="120" t="e">
        <f>VLOOKUP(E29,LST_AntwortVerweis,2,0)</f>
        <v>#N/A</v>
      </c>
      <c r="J29" s="122"/>
    </row>
    <row r="30" spans="2:11" ht="25.5" thickBot="1" x14ac:dyDescent="0.4">
      <c r="B30" s="65"/>
      <c r="C30" s="145"/>
      <c r="D30" s="33" t="str">
        <f>Translation!C96</f>
        <v xml:space="preserve">L'eau de pluie d'au moins deux tiers des toits peut-elle être retenue ou infiltrée localement ? </v>
      </c>
      <c r="E30" s="34"/>
      <c r="F30" s="138"/>
      <c r="G30" s="142"/>
      <c r="H30" s="60"/>
      <c r="I30" s="130" t="e">
        <f>VLOOKUP(E30,LST_AntwortVerweis,2,0)</f>
        <v>#N/A</v>
      </c>
      <c r="J30" s="131" t="e">
        <f>IF(AND(I29=EVT,I30=EVT),EVT,IF(AND(I29=YES,I30=YES),YES,IF(OR(I29=NO,I30=NO),NO,EVT)))</f>
        <v>#N/A</v>
      </c>
    </row>
    <row r="31" spans="2:11" ht="27" customHeight="1" thickBot="1" x14ac:dyDescent="0.4">
      <c r="B31" s="66" t="s">
        <v>23</v>
      </c>
      <c r="C31" s="6" t="str">
        <f>Translation!C54</f>
        <v>Offre de places de stationnement pour vélos</v>
      </c>
      <c r="D31" s="31" t="str">
        <f>Translation!C97</f>
        <v>Un espace important est-il prévu pour le stationnement des vélos (p. ex. logement = 1 place de parc pour vélo par chambre) ?</v>
      </c>
      <c r="E31" s="34"/>
      <c r="F31" s="42" t="e">
        <f>VLOOKUP(E31,LST_AntwortVerweis,2,0)</f>
        <v>#N/A</v>
      </c>
      <c r="G31" s="48"/>
      <c r="H31" s="60"/>
    </row>
    <row r="32" spans="2:11" ht="26.5" thickBot="1" x14ac:dyDescent="0.4">
      <c r="B32" s="66" t="s">
        <v>25</v>
      </c>
      <c r="C32" s="6" t="str">
        <f>Translation!C55</f>
        <v>Convivialité des places de stationnement pour vélos</v>
      </c>
      <c r="D32" s="31" t="str">
        <f>Translation!C98</f>
        <v>Les places de stationnement pour vélos sont-elles équipées d'un bon éclairage, de possibilités d'attacher les vélos et d'espaces de circulation suffisants ?</v>
      </c>
      <c r="E32" s="34"/>
      <c r="F32" s="42" t="e">
        <f>VLOOKUP(E32,LST_AntwortVerweis,2,0)</f>
        <v>#N/A</v>
      </c>
      <c r="G32" s="48"/>
      <c r="H32" s="60"/>
    </row>
    <row r="33" spans="2:10" ht="25.5" thickBot="1" x14ac:dyDescent="0.4">
      <c r="B33" s="67" t="s">
        <v>26</v>
      </c>
      <c r="C33" s="143" t="str">
        <f>Translation!C56</f>
        <v>Facilité d'accès au quartier</v>
      </c>
      <c r="D33" s="32" t="str">
        <f>Translation!C99</f>
        <v>Une desserte finement maillée est-elle prévue pour les vélos et les piétons (par ex. sans grands détours autour des bâtiments) ?</v>
      </c>
      <c r="E33" s="34"/>
      <c r="F33" s="138" t="e">
        <f>VLOOKUP(E33,LST_AntwortVerweis,2,0)*VLOOKUP(E34,LST_AntwortVerweis,2,0)</f>
        <v>#N/A</v>
      </c>
      <c r="G33" s="142"/>
      <c r="H33" s="60"/>
    </row>
    <row r="34" spans="2:10" ht="25.5" thickBot="1" x14ac:dyDescent="0.4">
      <c r="B34" s="65"/>
      <c r="C34" s="145"/>
      <c r="D34" s="33" t="str">
        <f>Translation!C100</f>
        <v>Est-il possible d'assurer un bon raccordement au réseau cyclable et piétonnier en dehors du quartier ?</v>
      </c>
      <c r="E34" s="34"/>
      <c r="F34" s="138"/>
      <c r="G34" s="142"/>
      <c r="H34" s="60"/>
      <c r="I34" s="129"/>
      <c r="J34" s="132" t="str">
        <f>Translation!C13</f>
        <v>Évaluation</v>
      </c>
    </row>
    <row r="35" spans="2:10" ht="38" thickBot="1" x14ac:dyDescent="0.4">
      <c r="B35" s="67" t="s">
        <v>28</v>
      </c>
      <c r="C35" s="143" t="str">
        <f>Translation!C57</f>
        <v>Mobilité électrique</v>
      </c>
      <c r="D35" s="32" t="str">
        <f>Translation!C101</f>
        <v xml:space="preserve">Pour au moins 60 % des places de parc pour voitures dans les nouveaux bâtiments, les installations électriques peuvent-elles être mises en place (avec prise électrique mais sans borne de recharge) ? </v>
      </c>
      <c r="E35" s="34"/>
      <c r="F35" s="138" t="e">
        <f>J36</f>
        <v>#N/A</v>
      </c>
      <c r="G35" s="142"/>
      <c r="H35" s="60"/>
      <c r="I35" s="120" t="e">
        <f>VLOOKUP(E35,LST_AntwortVerweis,2,0)</f>
        <v>#N/A</v>
      </c>
      <c r="J35" s="122"/>
    </row>
    <row r="36" spans="2:10" ht="38" thickBot="1" x14ac:dyDescent="0.4">
      <c r="B36" s="65"/>
      <c r="C36" s="145"/>
      <c r="D36" s="33" t="str">
        <f>Translation!C102</f>
        <v>Les gaines et les systèmes de support de câbles peuvent-ils être installés sur les places de stationnement des bâtiments existants rénovés ? S'il n'y a pas de bâtiments existants, répondez par « oui ».</v>
      </c>
      <c r="E36" s="34"/>
      <c r="F36" s="138"/>
      <c r="G36" s="142"/>
      <c r="H36" s="60"/>
      <c r="I36" s="130" t="e">
        <f>VLOOKUP(E36,LST_AntwortVerweis,2,0)</f>
        <v>#N/A</v>
      </c>
      <c r="J36" s="131" t="e">
        <f>IF(AND(I35=EVT,I36=EVT),EVT,IF(AND(I35=YES,I36=YES),YES,IF(OR(I35=NO,I36=NO),NO,EVT)))</f>
        <v>#N/A</v>
      </c>
    </row>
    <row r="37" spans="2:10" s="7" customFormat="1" ht="37.5" x14ac:dyDescent="0.35">
      <c r="B37" s="66" t="s">
        <v>30</v>
      </c>
      <c r="C37" s="35" t="str">
        <f>Translation!C58</f>
        <v>Partage de véhicules</v>
      </c>
      <c r="D37" s="36" t="str">
        <f>Translation!C103</f>
        <v>Un système de partage de véhicules (sur le quartier ou à proximité de celui-ci, peut aussi être avec un fournisseur externe) est-il prévu? Par exemple, partage de vélos, Hub Mobility ou partage de scooters.</v>
      </c>
      <c r="E37" s="69"/>
      <c r="F37" s="43" t="e">
        <f>VLOOKUP(E37,LST_AntwortVerweis,2,0)</f>
        <v>#N/A</v>
      </c>
      <c r="G37" s="49"/>
      <c r="H37" s="61"/>
      <c r="I37" s="22"/>
    </row>
    <row r="39" spans="2:10" ht="13" x14ac:dyDescent="0.35">
      <c r="H39" s="2"/>
      <c r="I39" s="53" t="str">
        <f>Translation!C23</f>
        <v>Nombre de mesures à choix prévues</v>
      </c>
      <c r="J39" s="3" t="str">
        <f>Translation!C24</f>
        <v>Nombre de "peut-être"</v>
      </c>
    </row>
    <row r="40" spans="2:10" ht="18.75" customHeight="1" x14ac:dyDescent="0.35">
      <c r="B40" s="148" t="str">
        <f>Translation!C26</f>
        <v>Parmi les mesures suivantes, lesquelles seront / pourraient être mises en œuvre dans le quartier ? Pour l'évaluation, donnez une réponse dans toutes les cases.</v>
      </c>
      <c r="C40" s="148"/>
      <c r="D40" s="148"/>
      <c r="E40" s="148"/>
      <c r="F40" s="148"/>
      <c r="G40" s="148"/>
      <c r="I40" s="54" t="e">
        <f>VLOOKUP(D5,Liste!$B$9:$C$10,2,0)</f>
        <v>#N/A</v>
      </c>
      <c r="J40" s="26">
        <f>COUNTIF(I43:I59,EVT)</f>
        <v>0</v>
      </c>
    </row>
    <row r="41" spans="2:10" ht="27" customHeight="1" x14ac:dyDescent="0.35">
      <c r="B41" s="147" t="str">
        <f>IFERROR(Translation!C28&amp;I40&amp;" "&amp;Translation!C29,Translation!C27)</f>
        <v>Veuillez indiquer tout en haut la part de bâtiments existants après transformation du quartier.</v>
      </c>
      <c r="C41" s="147"/>
      <c r="D41" s="147"/>
      <c r="E41" s="147"/>
      <c r="F41" s="147"/>
      <c r="G41" s="147"/>
      <c r="I41" s="54"/>
    </row>
    <row r="42" spans="2:10" s="28" customFormat="1" ht="26.5" customHeight="1" x14ac:dyDescent="0.35">
      <c r="B42" s="63" t="str">
        <f>Translation!C29</f>
        <v>Mesures à choix</v>
      </c>
      <c r="C42" s="81"/>
      <c r="D42" s="82" t="str">
        <f>Translation!C30</f>
        <v>Description</v>
      </c>
      <c r="E42" s="83" t="str">
        <f>Translation!C31</f>
        <v>Prévu ?</v>
      </c>
      <c r="F42" s="84" t="str">
        <f>Translation!C13</f>
        <v>Évaluation</v>
      </c>
      <c r="G42" s="81" t="str">
        <f>Translation!C14</f>
        <v>Commentaire</v>
      </c>
      <c r="H42" s="62"/>
      <c r="I42" s="55" t="str">
        <f>Translation!C25</f>
        <v>Mesures à choix sélectionnées</v>
      </c>
    </row>
    <row r="43" spans="2:10" s="7" customFormat="1" ht="25.5" thickBot="1" x14ac:dyDescent="0.4">
      <c r="B43" s="65" t="s">
        <v>32</v>
      </c>
      <c r="C43" s="77" t="str">
        <f>Translation!C59</f>
        <v>Densité d'utilisation élevée</v>
      </c>
      <c r="D43" s="78" t="str">
        <f>Translation!C104</f>
        <v>Une offre de logements ciblée avec des plans d'étage bien conçus permet de garantir une densité d'utilisation élevée.</v>
      </c>
      <c r="E43" s="79"/>
      <c r="F43" s="134" t="str">
        <f>IF(COUNTA(E43:E59)=17,IF(I60&gt;=I40,YES,IF(J60&gt;=I40,EVT,NO)),Translation!C41)</f>
        <v>Pour l'évaluation, il faut indiquer quelque chose pour toutes les mesures à choix.</v>
      </c>
      <c r="G43" s="80"/>
      <c r="I43" s="56">
        <f t="shared" ref="I43:I59" si="1">IFERROR(VLOOKUP(E43,LST_AntwortVerweis,2,0),0)</f>
        <v>0</v>
      </c>
    </row>
    <row r="44" spans="2:10" ht="50.5" thickBot="1" x14ac:dyDescent="0.4">
      <c r="B44" s="66" t="s">
        <v>34</v>
      </c>
      <c r="C44" s="77" t="str">
        <f>Translation!C60</f>
        <v>Visualisation des indices de conso. pour les usagers</v>
      </c>
      <c r="D44" s="4" t="str">
        <f>Translation!C105</f>
        <v>Le monitoring d'au moins un tiers des bâtiments d'habitation (par rapport à la part de SRE) sera développé pour que les occupants puissent facilement consulter les paramètres énergétiques (électricité, chaleur, froid) pour leur unité d'utilisation sur un affichage numérique.</v>
      </c>
      <c r="E44" s="44"/>
      <c r="F44" s="135"/>
      <c r="G44" s="48"/>
      <c r="I44" s="56">
        <f t="shared" si="1"/>
        <v>0</v>
      </c>
    </row>
    <row r="45" spans="2:10" ht="26.5" thickBot="1" x14ac:dyDescent="0.4">
      <c r="B45" s="66" t="s">
        <v>36</v>
      </c>
      <c r="C45" s="77" t="str">
        <f>Translation!C61</f>
        <v>Joker "Gérance du quartier"</v>
      </c>
      <c r="D45" s="31" t="str">
        <f>Translation!C106</f>
        <v>Une autre mesure ayant un effet positif sur le thème B sera mise en œuvre.</v>
      </c>
      <c r="E45" s="44"/>
      <c r="F45" s="135"/>
      <c r="G45" s="48"/>
      <c r="I45" s="56">
        <f t="shared" si="1"/>
        <v>0</v>
      </c>
    </row>
    <row r="46" spans="2:10" ht="26.5" thickBot="1" x14ac:dyDescent="0.4">
      <c r="B46" s="66" t="s">
        <v>38</v>
      </c>
      <c r="C46" s="77" t="str">
        <f>Translation!C62</f>
        <v>Solutions de stockage innovantes</v>
      </c>
      <c r="D46" s="31" t="str">
        <f>Translation!C107</f>
        <v>Une solution de stockage à long terme innovante sera mise en œuvre pour stocker de l'énergie thermique ou électrique produite sur le quartier.</v>
      </c>
      <c r="E46" s="44"/>
      <c r="F46" s="135"/>
      <c r="G46" s="48"/>
      <c r="I46" s="56">
        <f t="shared" si="1"/>
        <v>0</v>
      </c>
    </row>
    <row r="47" spans="2:10" ht="50.5" thickBot="1" x14ac:dyDescent="0.4">
      <c r="B47" s="66" t="s">
        <v>40</v>
      </c>
      <c r="C47" s="77" t="str">
        <f>Translation!C63</f>
        <v>Utilisation de ressources locales</v>
      </c>
      <c r="D47" s="31" t="str">
        <f>Translation!C108</f>
        <v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v>
      </c>
      <c r="E47" s="44"/>
      <c r="F47" s="135"/>
      <c r="G47" s="48"/>
      <c r="I47" s="56">
        <f t="shared" si="1"/>
        <v>0</v>
      </c>
    </row>
    <row r="48" spans="2:10" ht="50.5" thickBot="1" x14ac:dyDescent="0.4">
      <c r="B48" s="66" t="s">
        <v>42</v>
      </c>
      <c r="C48" s="77" t="str">
        <f>Translation!C64</f>
        <v xml:space="preserve">Réemploi d'éléments de construction </v>
      </c>
      <c r="D48" s="31" t="str">
        <f>Translation!C109</f>
        <v>Des mesures de réemploi d'éléments de construction sont mises en œuvre. Des listes de réemploi sont établies pour tous les bâtiments déconstruits (totalement ou en partie). Les éléments de construction réutilisés sont indiqués sur les plans de construction.</v>
      </c>
      <c r="E48" s="44"/>
      <c r="F48" s="135"/>
      <c r="G48" s="48"/>
      <c r="I48" s="56">
        <f t="shared" si="1"/>
        <v>0</v>
      </c>
    </row>
    <row r="49" spans="2:10" ht="39.5" thickBot="1" x14ac:dyDescent="0.4">
      <c r="B49" s="66" t="s">
        <v>44</v>
      </c>
      <c r="C49" s="77" t="str">
        <f>Translation!C65</f>
        <v>Minimisation des mouvements de terre pour l'aménagement du terrain</v>
      </c>
      <c r="D49" s="31" t="str">
        <f>Translation!C110</f>
        <v>Au maximum 40 % des matériaux d'excavation normaux sont évacués. La quantité normale de déblais est de 1 m3 par m2 de SRE.</v>
      </c>
      <c r="E49" s="44"/>
      <c r="F49" s="135"/>
      <c r="G49" s="48"/>
      <c r="I49" s="56">
        <f t="shared" si="1"/>
        <v>0</v>
      </c>
    </row>
    <row r="50" spans="2:10" ht="26.5" thickBot="1" x14ac:dyDescent="0.4">
      <c r="B50" s="66" t="s">
        <v>45</v>
      </c>
      <c r="C50" s="77" t="str">
        <f>Translation!C66</f>
        <v>Joker "Énergie et gaz à effet de serre"</v>
      </c>
      <c r="D50" s="31" t="str">
        <f>Translation!C111</f>
        <v>Une  autre mesure ayant un effet positif sur le thème C est mise en œuvre.</v>
      </c>
      <c r="E50" s="44"/>
      <c r="F50" s="135"/>
      <c r="G50" s="48"/>
      <c r="I50" s="56">
        <f t="shared" si="1"/>
        <v>0</v>
      </c>
    </row>
    <row r="51" spans="2:10" ht="25.5" thickBot="1" x14ac:dyDescent="0.4">
      <c r="B51" s="66" t="s">
        <v>47</v>
      </c>
      <c r="C51" s="77" t="str">
        <f>Translation!C67</f>
        <v>Aération du quartier</v>
      </c>
      <c r="D51" s="31" t="str">
        <f>Translation!C112</f>
        <v>L'orientation et la structure des nouvelles constructions sont planifiées de manière à garantir une bonne aération du quartier.</v>
      </c>
      <c r="E51" s="44"/>
      <c r="F51" s="135"/>
      <c r="G51" s="48"/>
      <c r="I51" s="56">
        <f t="shared" si="1"/>
        <v>0</v>
      </c>
    </row>
    <row r="52" spans="2:10" ht="26.5" thickBot="1" x14ac:dyDescent="0.4">
      <c r="B52" s="66" t="s">
        <v>49</v>
      </c>
      <c r="C52" s="77" t="str">
        <f>Translation!C68</f>
        <v>Récupération d'eau de pluie</v>
      </c>
      <c r="D52" s="31" t="str">
        <f>Translation!C113</f>
        <v>L'eau de pluie provenant d'au moins 20 % des surfaces de toit est stockée et utilisée à des fins privées ou commerciales.</v>
      </c>
      <c r="E52" s="44"/>
      <c r="F52" s="135"/>
      <c r="G52" s="48"/>
      <c r="I52" s="56">
        <f t="shared" si="1"/>
        <v>0</v>
      </c>
    </row>
    <row r="53" spans="2:10" ht="52.5" thickBot="1" x14ac:dyDescent="0.4">
      <c r="B53" s="66" t="s">
        <v>50</v>
      </c>
      <c r="C53" s="77" t="str">
        <f>Translation!C69</f>
        <v>Pas de constructions souterraines en dehors de l’emprise au sol des bâtiments</v>
      </c>
      <c r="D53" s="31" t="str">
        <f>Translation!C114</f>
        <v>La construction de nouvelles infrastructures souterraines sous des espaces libres situés en dehors de l’emprise au sol des bâtiments existants ou de nouvelles constructions est exclue.</v>
      </c>
      <c r="E53" s="44"/>
      <c r="F53" s="135"/>
      <c r="G53" s="48"/>
      <c r="I53" s="56">
        <f t="shared" si="1"/>
        <v>0</v>
      </c>
    </row>
    <row r="54" spans="2:10" ht="26.5" thickBot="1" x14ac:dyDescent="0.4">
      <c r="B54" s="66" t="s">
        <v>52</v>
      </c>
      <c r="C54" s="77" t="str">
        <f>Translation!C70</f>
        <v>Joker "Confort et adaptation au climat"</v>
      </c>
      <c r="D54" s="31" t="str">
        <f>Translation!C115</f>
        <v>Une autre mesure ayant un effet positif sur le thème D est mise en œuvre.</v>
      </c>
      <c r="E54" s="44"/>
      <c r="F54" s="135"/>
      <c r="G54" s="48"/>
      <c r="I54" s="56">
        <f t="shared" si="1"/>
        <v>0</v>
      </c>
    </row>
    <row r="55" spans="2:10" ht="26.5" thickBot="1" x14ac:dyDescent="0.4">
      <c r="B55" s="66" t="s">
        <v>54</v>
      </c>
      <c r="C55" s="77" t="str">
        <f>Translation!C71</f>
        <v>Minimisation des places de parc pour voitures</v>
      </c>
      <c r="D55" s="31" t="str">
        <f>Translation!C116</f>
        <v>On prévoit particulièrement peu de places de stationnement (PP) pour voitures de tourisme. Par exemple, habitat en zone rurale : moins de 1 PP par logement.</v>
      </c>
      <c r="E55" s="44"/>
      <c r="F55" s="135"/>
      <c r="G55" s="48"/>
      <c r="I55" s="56">
        <f t="shared" si="1"/>
        <v>0</v>
      </c>
    </row>
    <row r="56" spans="2:10" ht="38" thickBot="1" x14ac:dyDescent="0.4">
      <c r="B56" s="66" t="s">
        <v>55</v>
      </c>
      <c r="C56" s="77" t="str">
        <f>Translation!C72</f>
        <v>Mesures de réduction du trafic</v>
      </c>
      <c r="D56" s="31" t="str">
        <f>Translation!C117</f>
        <v>Au moins deux aménagements différents contribuant à réduire le besoin en mobilité des habitant·e·s sont créés. Il peut s'agir par exemple d'une épicerie, d'un restaurant ou d'un jardin d'enfants.</v>
      </c>
      <c r="E56" s="44"/>
      <c r="F56" s="135"/>
      <c r="G56" s="48"/>
      <c r="I56" s="56">
        <f t="shared" si="1"/>
        <v>0</v>
      </c>
    </row>
    <row r="57" spans="2:10" ht="38" thickBot="1" x14ac:dyDescent="0.4">
      <c r="B57" s="66" t="s">
        <v>57</v>
      </c>
      <c r="C57" s="77" t="str">
        <f>Translation!C73</f>
        <v>Gestion de la mobilité pour réduire le TIM</v>
      </c>
      <c r="D57" s="31" t="str">
        <f>Translation!C118</f>
        <v>Au moins deux mesures visant à réduire le trafic individuel motorisé sont mises en œuvre. Par exemple, des offres de services pour les utilisateur·trice·s de vélos ou des dispositions contractuelles limitant les possibilités de posséder une voiture.</v>
      </c>
      <c r="E57" s="44"/>
      <c r="F57" s="135"/>
      <c r="G57" s="48"/>
      <c r="I57" s="56">
        <f t="shared" si="1"/>
        <v>0</v>
      </c>
    </row>
    <row r="58" spans="2:10" ht="26.5" thickBot="1" x14ac:dyDescent="0.4">
      <c r="B58" s="66" t="s">
        <v>59</v>
      </c>
      <c r="C58" s="77" t="str">
        <f>Translation!C74</f>
        <v>Stations de recharge bidirectionnelles</v>
      </c>
      <c r="D58" s="31" t="str">
        <f>Translation!C119</f>
        <v>Au moins 5 % des places de stationnement pour voitures particulières sont équipées de stations de recharge bidirectionnelles.</v>
      </c>
      <c r="E58" s="44"/>
      <c r="F58" s="135"/>
      <c r="G58" s="48"/>
      <c r="I58" s="56">
        <f t="shared" si="1"/>
        <v>0</v>
      </c>
    </row>
    <row r="59" spans="2:10" ht="13" x14ac:dyDescent="0.35">
      <c r="B59" s="67" t="s">
        <v>61</v>
      </c>
      <c r="C59" s="77" t="str">
        <f>Translation!C75</f>
        <v>Joker "Mobilité"</v>
      </c>
      <c r="D59" s="70" t="str">
        <f>Translation!C120</f>
        <v>Une autre mesure ayant un effet positif sur le thème E est mise en œuvre.</v>
      </c>
      <c r="E59" s="71"/>
      <c r="F59" s="136"/>
      <c r="G59" s="72"/>
      <c r="I59" s="57">
        <f t="shared" si="1"/>
        <v>0</v>
      </c>
    </row>
    <row r="60" spans="2:10" ht="13" x14ac:dyDescent="0.35">
      <c r="B60" s="73"/>
      <c r="C60" s="74"/>
      <c r="D60" s="74"/>
      <c r="E60" s="75"/>
      <c r="F60" s="76"/>
      <c r="G60" s="74"/>
      <c r="I60" s="58">
        <f>SUM(I43:I59)</f>
        <v>0</v>
      </c>
      <c r="J60" s="27">
        <f>SUM(I60,J40)</f>
        <v>0</v>
      </c>
    </row>
  </sheetData>
  <sheetProtection algorithmName="SHA-512" hashValue="GeLErqbnOqTadqrmLDP3AAalH52Umwpf2TM6+/kYo21xXHQz/bBtb6uxQlVUzDcIOuLZAoIXS1bCbTvpXqccew==" saltValue="oK3nufeaRudpUAKlW1a8aA==" spinCount="100000" sheet="1" selectLockedCells="1"/>
  <mergeCells count="25">
    <mergeCell ref="B41:G41"/>
    <mergeCell ref="F35:F36"/>
    <mergeCell ref="B40:G40"/>
    <mergeCell ref="C10:C12"/>
    <mergeCell ref="C18:C19"/>
    <mergeCell ref="C27:C28"/>
    <mergeCell ref="C33:C34"/>
    <mergeCell ref="C35:C36"/>
    <mergeCell ref="F27:F28"/>
    <mergeCell ref="B7:G7"/>
    <mergeCell ref="F43:F59"/>
    <mergeCell ref="F10:F12"/>
    <mergeCell ref="B21:B25"/>
    <mergeCell ref="G33:G34"/>
    <mergeCell ref="G35:G36"/>
    <mergeCell ref="C21:C25"/>
    <mergeCell ref="G29:G30"/>
    <mergeCell ref="C29:C30"/>
    <mergeCell ref="F18:F19"/>
    <mergeCell ref="G18:G19"/>
    <mergeCell ref="G21:G25"/>
    <mergeCell ref="G10:G12"/>
    <mergeCell ref="F21:F25"/>
    <mergeCell ref="F29:F30"/>
    <mergeCell ref="F33:F34"/>
  </mergeCells>
  <phoneticPr fontId="10" type="noConversion"/>
  <conditionalFormatting sqref="B41:G41">
    <cfRule type="expression" dxfId="3" priority="1">
      <formula>IF(ISERROR($I$40),1,0)</formula>
    </cfRule>
  </conditionalFormatting>
  <conditionalFormatting sqref="F10:F37 F43">
    <cfRule type="cellIs" dxfId="2" priority="8" operator="equal">
      <formula>$I$4</formula>
    </cfRule>
    <cfRule type="cellIs" dxfId="1" priority="9" operator="equal">
      <formula>$I$5</formula>
    </cfRule>
    <cfRule type="cellIs" dxfId="0" priority="10" operator="equal">
      <formula>$I$3</formula>
    </cfRule>
  </conditionalFormatting>
  <dataValidations count="2">
    <dataValidation type="list" allowBlank="1" showInputMessage="1" showErrorMessage="1" sqref="E10:E37 E43:E59" xr:uid="{09EEEF23-9BE1-4F1D-9865-822C0CBFD911}">
      <formula1>LST_Antwort</formula1>
    </dataValidation>
    <dataValidation type="list" allowBlank="1" showInputMessage="1" showErrorMessage="1" sqref="D5:D6" xr:uid="{4802DA03-BD80-435C-89F6-7DE15E3C5794}">
      <formula1>LST_Wahlvorgaben</formula1>
    </dataValidation>
  </dataValidations>
  <pageMargins left="0.70866141732283472" right="0.70866141732283472" top="0.78740157480314965" bottom="0.78740157480314965" header="0.31496062992125984" footer="0.31496062992125984"/>
  <pageSetup paperSize="9" scale="50" fitToHeight="0" orientation="portrait" r:id="rId1"/>
  <rowBreaks count="1" manualBreakCount="1">
    <brk id="38" max="16383" man="1"/>
  </rowBreaks>
  <ignoredErrors>
    <ignoredError sqref="F13:F16 F17:F20 F29:F34 F21:F27 F35:F37 I10:I11 F10" evalError="1"/>
    <ignoredError sqref="J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C2A-FEAD-4A10-A74E-D0A88780F6C4}">
  <dimension ref="A1:C11"/>
  <sheetViews>
    <sheetView workbookViewId="0">
      <selection activeCell="C9" sqref="C9"/>
    </sheetView>
  </sheetViews>
  <sheetFormatPr baseColWidth="10" defaultRowHeight="14.5" x14ac:dyDescent="0.35"/>
  <cols>
    <col min="1" max="1" width="24.54296875" style="46" customWidth="1"/>
    <col min="2" max="2" width="37" customWidth="1"/>
  </cols>
  <sheetData>
    <row r="1" spans="1:3" x14ac:dyDescent="0.35">
      <c r="A1" s="46" t="str">
        <f>Translation!C37</f>
        <v>Liste</v>
      </c>
    </row>
    <row r="2" spans="1:3" x14ac:dyDescent="0.35">
      <c r="C2" s="46" t="str">
        <f>Translation!C40</f>
        <v>Valeur</v>
      </c>
    </row>
    <row r="3" spans="1:3" x14ac:dyDescent="0.35">
      <c r="A3" s="46" t="str">
        <f>Translation!C38</f>
        <v>Réponse</v>
      </c>
      <c r="B3" s="18" t="str">
        <f>Translation!C32</f>
        <v>Oui</v>
      </c>
      <c r="C3" s="18">
        <v>1</v>
      </c>
    </row>
    <row r="4" spans="1:3" x14ac:dyDescent="0.35">
      <c r="B4" s="18" t="str">
        <f>Translation!C33</f>
        <v>Non</v>
      </c>
      <c r="C4" s="18">
        <v>0</v>
      </c>
    </row>
    <row r="5" spans="1:3" x14ac:dyDescent="0.35">
      <c r="B5" s="18" t="str">
        <f>Translation!C34</f>
        <v>Peut-être</v>
      </c>
      <c r="C5" s="18" t="s">
        <v>87</v>
      </c>
    </row>
    <row r="6" spans="1:3" x14ac:dyDescent="0.35">
      <c r="B6" s="18"/>
      <c r="C6" s="18"/>
    </row>
    <row r="8" spans="1:3" x14ac:dyDescent="0.35">
      <c r="C8" s="46" t="str">
        <f>Translation!C23</f>
        <v>Nombre de mesures à choix prévues</v>
      </c>
    </row>
    <row r="9" spans="1:3" s="19" customFormat="1" x14ac:dyDescent="0.35">
      <c r="A9" s="47" t="str">
        <f>Translation!C8</f>
        <v>Part des bâtiments existants</v>
      </c>
      <c r="B9" s="20" t="str">
        <f>Translation!C35</f>
        <v>La part des bâtiments existants sera inférieure à 2/3 de la SRE totale.</v>
      </c>
      <c r="C9" s="21">
        <v>3</v>
      </c>
    </row>
    <row r="10" spans="1:3" x14ac:dyDescent="0.35">
      <c r="B10" s="20" t="str">
        <f>Translation!C36</f>
        <v>La part des bâtiments existants sera égale ou supérieure à 2/3 de la SRE totale.</v>
      </c>
      <c r="C10" s="18">
        <v>2</v>
      </c>
    </row>
    <row r="11" spans="1:3" x14ac:dyDescent="0.35">
      <c r="B11" s="17"/>
    </row>
  </sheetData>
  <phoneticPr fontId="10"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05C49-F610-4125-BFCD-D8EE2794BE56}">
  <dimension ref="A1:J144"/>
  <sheetViews>
    <sheetView zoomScale="85" zoomScaleNormal="85" workbookViewId="0">
      <selection activeCell="C1" sqref="C1"/>
    </sheetView>
  </sheetViews>
  <sheetFormatPr baseColWidth="10" defaultColWidth="11.54296875" defaultRowHeight="12.5" x14ac:dyDescent="0.25"/>
  <cols>
    <col min="1" max="1" width="11.54296875" style="87"/>
    <col min="2" max="2" width="10" style="87" customWidth="1"/>
    <col min="3" max="3" width="36" style="87" bestFit="1" customWidth="1"/>
    <col min="4" max="4" width="51.54296875" style="116" bestFit="1" customWidth="1"/>
    <col min="5" max="6" width="46.54296875" style="116" customWidth="1"/>
    <col min="7" max="7" width="9.1796875" style="87" bestFit="1" customWidth="1"/>
    <col min="8" max="8" width="7.1796875" style="87" customWidth="1"/>
    <col min="9" max="9" width="11.54296875" style="87"/>
    <col min="10" max="10" width="2" style="87" bestFit="1" customWidth="1"/>
    <col min="11" max="16384" width="11.54296875" style="87"/>
  </cols>
  <sheetData>
    <row r="1" spans="2:10" ht="13" x14ac:dyDescent="0.3">
      <c r="B1" s="118" t="s">
        <v>139</v>
      </c>
      <c r="C1" s="89" t="s">
        <v>145</v>
      </c>
      <c r="D1" s="88">
        <f>VLOOKUP(C1,I1:J3,2,0)</f>
        <v>2</v>
      </c>
      <c r="E1" s="90" t="s">
        <v>140</v>
      </c>
      <c r="F1" s="91" t="s">
        <v>144</v>
      </c>
      <c r="I1" s="92" t="s">
        <v>141</v>
      </c>
      <c r="J1" s="93">
        <v>1</v>
      </c>
    </row>
    <row r="2" spans="2:10" ht="13" x14ac:dyDescent="0.3">
      <c r="B2" s="94"/>
      <c r="C2" s="95"/>
      <c r="D2" s="96"/>
      <c r="E2" s="97"/>
      <c r="F2" s="97"/>
      <c r="I2" s="92" t="s">
        <v>145</v>
      </c>
      <c r="J2" s="93">
        <v>2</v>
      </c>
    </row>
    <row r="3" spans="2:10" ht="13" x14ac:dyDescent="0.3">
      <c r="B3" s="88" t="s">
        <v>142</v>
      </c>
      <c r="C3" s="98" t="s">
        <v>143</v>
      </c>
      <c r="D3" s="99" t="str">
        <f>I1</f>
        <v>deutsch</v>
      </c>
      <c r="E3" s="99" t="str">
        <f>I2</f>
        <v>français</v>
      </c>
      <c r="F3" s="99" t="str">
        <f>I3</f>
        <v>italiano</v>
      </c>
      <c r="I3" s="92" t="s">
        <v>146</v>
      </c>
      <c r="J3" s="93">
        <v>3</v>
      </c>
    </row>
    <row r="4" spans="2:10" x14ac:dyDescent="0.25">
      <c r="B4" s="100">
        <v>1</v>
      </c>
      <c r="C4" s="101" t="str">
        <f>INDEX($D$4:$F$507,$B4,$D$1)</f>
        <v>Version</v>
      </c>
      <c r="D4" s="102" t="s">
        <v>140</v>
      </c>
      <c r="E4" s="102" t="s">
        <v>140</v>
      </c>
      <c r="F4" s="102"/>
    </row>
    <row r="5" spans="2:10" x14ac:dyDescent="0.25">
      <c r="B5" s="100">
        <v>2</v>
      </c>
      <c r="C5" s="101" t="str">
        <f t="shared" ref="C5:C68" si="0">INDEX($D$4:$F$507,$B5,$D$1)</f>
        <v>Pre-Check Minergie-Quartier</v>
      </c>
      <c r="D5" s="102" t="s">
        <v>85</v>
      </c>
      <c r="E5" s="102" t="s">
        <v>157</v>
      </c>
      <c r="F5" s="102"/>
    </row>
    <row r="6" spans="2:10" x14ac:dyDescent="0.25">
      <c r="B6" s="100">
        <v>3</v>
      </c>
      <c r="C6" s="101" t="str">
        <f t="shared" si="0"/>
        <v>Nom du quartier</v>
      </c>
      <c r="D6" s="102" t="s">
        <v>91</v>
      </c>
      <c r="E6" s="102" t="s">
        <v>193</v>
      </c>
      <c r="F6" s="102"/>
    </row>
    <row r="7" spans="2:10" x14ac:dyDescent="0.25">
      <c r="B7" s="100">
        <v>4</v>
      </c>
      <c r="C7" s="101" t="str">
        <f t="shared" si="0"/>
        <v>Date</v>
      </c>
      <c r="D7" s="102" t="s">
        <v>92</v>
      </c>
      <c r="E7" s="102" t="s">
        <v>158</v>
      </c>
      <c r="F7" s="102"/>
    </row>
    <row r="8" spans="2:10" x14ac:dyDescent="0.25">
      <c r="B8" s="100">
        <v>5</v>
      </c>
      <c r="C8" s="101" t="str">
        <f t="shared" si="0"/>
        <v>Part des bâtiments existants</v>
      </c>
      <c r="D8" s="102" t="s">
        <v>99</v>
      </c>
      <c r="E8" s="102" t="s">
        <v>243</v>
      </c>
      <c r="F8" s="102"/>
    </row>
    <row r="9" spans="2:10" ht="125" x14ac:dyDescent="0.25">
      <c r="B9" s="100">
        <v>6</v>
      </c>
      <c r="C9" s="101" t="str">
        <f t="shared" si="0"/>
        <v>Remarque importante : le Pre-Check permet d'obtenir un premier aperçu de l'adéquation d'un projet d'écoquartier avec les exigences d'une certification Minergie-Quartier et d'identifier les éventuels aspects à améliorer. Le fait de le remplir ne garantit pas que les exigences sont respectées - il faut pour cela s'en tenir aux exigences détaillées dans le règlement du label Minergie-Quartier actuel.</v>
      </c>
      <c r="D9" s="102" t="s">
        <v>147</v>
      </c>
      <c r="E9" s="102" t="s">
        <v>244</v>
      </c>
      <c r="F9" s="102"/>
    </row>
    <row r="10" spans="2:10" x14ac:dyDescent="0.25">
      <c r="B10" s="100">
        <v>7</v>
      </c>
      <c r="C10" s="101" t="str">
        <f t="shared" si="0"/>
        <v>Exigences</v>
      </c>
      <c r="D10" s="102" t="s">
        <v>86</v>
      </c>
      <c r="E10" s="102" t="s">
        <v>194</v>
      </c>
      <c r="F10" s="102"/>
    </row>
    <row r="11" spans="2:10" x14ac:dyDescent="0.25">
      <c r="B11" s="100">
        <v>8</v>
      </c>
      <c r="C11" s="101" t="str">
        <f t="shared" si="0"/>
        <v>Question</v>
      </c>
      <c r="D11" s="102" t="s">
        <v>84</v>
      </c>
      <c r="E11" s="102" t="s">
        <v>159</v>
      </c>
      <c r="F11" s="102"/>
    </row>
    <row r="12" spans="2:10" x14ac:dyDescent="0.25">
      <c r="B12" s="100">
        <v>9</v>
      </c>
      <c r="C12" s="101" t="str">
        <f t="shared" si="0"/>
        <v>Réponse</v>
      </c>
      <c r="D12" s="102" t="s">
        <v>68</v>
      </c>
      <c r="E12" s="102" t="s">
        <v>160</v>
      </c>
      <c r="F12" s="102"/>
    </row>
    <row r="13" spans="2:10" x14ac:dyDescent="0.25">
      <c r="B13" s="100">
        <v>10</v>
      </c>
      <c r="C13" s="101" t="str">
        <f t="shared" si="0"/>
        <v>Évaluation</v>
      </c>
      <c r="D13" s="102" t="s">
        <v>93</v>
      </c>
      <c r="E13" s="102" t="s">
        <v>161</v>
      </c>
      <c r="F13" s="102"/>
    </row>
    <row r="14" spans="2:10" ht="13" thickBot="1" x14ac:dyDescent="0.3">
      <c r="B14" s="103">
        <v>11</v>
      </c>
      <c r="C14" s="104" t="str">
        <f t="shared" si="0"/>
        <v>Commentaire</v>
      </c>
      <c r="D14" s="105" t="s">
        <v>83</v>
      </c>
      <c r="E14" s="105" t="s">
        <v>162</v>
      </c>
      <c r="F14" s="105"/>
    </row>
    <row r="15" spans="2:10" x14ac:dyDescent="0.25">
      <c r="B15" s="106">
        <v>12</v>
      </c>
      <c r="C15" s="107" t="str">
        <f t="shared" si="0"/>
        <v>Aucun problème attendu</v>
      </c>
      <c r="D15" s="108" t="s">
        <v>109</v>
      </c>
      <c r="E15" s="108" t="s">
        <v>195</v>
      </c>
      <c r="F15" s="108"/>
    </row>
    <row r="16" spans="2:10" x14ac:dyDescent="0.25">
      <c r="B16" s="100">
        <v>13</v>
      </c>
      <c r="C16" s="101" t="str">
        <f t="shared" si="0"/>
        <v>À examiner plus en détail</v>
      </c>
      <c r="D16" s="102" t="s">
        <v>89</v>
      </c>
      <c r="E16" s="102" t="s">
        <v>261</v>
      </c>
      <c r="F16" s="102"/>
    </row>
    <row r="17" spans="2:6" x14ac:dyDescent="0.25">
      <c r="B17" s="100">
        <v>14</v>
      </c>
      <c r="C17" s="101" t="str">
        <f t="shared" si="0"/>
        <v>Problème possible</v>
      </c>
      <c r="D17" s="102" t="s">
        <v>95</v>
      </c>
      <c r="E17" s="102" t="s">
        <v>196</v>
      </c>
      <c r="F17" s="102"/>
    </row>
    <row r="18" spans="2:6" x14ac:dyDescent="0.25">
      <c r="B18" s="100">
        <v>15</v>
      </c>
      <c r="C18" s="101" t="str">
        <f t="shared" si="0"/>
        <v>Index pour le code couleur</v>
      </c>
      <c r="D18" s="102" t="s">
        <v>104</v>
      </c>
      <c r="E18" s="102" t="s">
        <v>163</v>
      </c>
      <c r="F18" s="102"/>
    </row>
    <row r="19" spans="2:6" x14ac:dyDescent="0.25">
      <c r="B19" s="100">
        <v>16</v>
      </c>
      <c r="C19" s="101" t="str">
        <f t="shared" si="0"/>
        <v>Bâtiments existants et nouveaux bâtiments</v>
      </c>
      <c r="D19" s="102" t="s">
        <v>105</v>
      </c>
      <c r="E19" s="102" t="s">
        <v>164</v>
      </c>
      <c r="F19" s="102"/>
    </row>
    <row r="20" spans="2:6" ht="15.5" x14ac:dyDescent="0.4">
      <c r="B20" s="100">
        <v>17</v>
      </c>
      <c r="C20" s="101" t="str">
        <f t="shared" si="0"/>
        <v>Nombre de points négatifs pour le CO2</v>
      </c>
      <c r="D20" s="102" t="s">
        <v>103</v>
      </c>
      <c r="E20" s="102" t="s">
        <v>245</v>
      </c>
      <c r="F20" s="102"/>
    </row>
    <row r="21" spans="2:6" x14ac:dyDescent="0.25">
      <c r="B21" s="100">
        <v>18</v>
      </c>
      <c r="C21" s="101" t="str">
        <f t="shared" si="0"/>
        <v>Peut-être = Oui</v>
      </c>
      <c r="D21" s="102" t="s">
        <v>108</v>
      </c>
      <c r="E21" s="102" t="s">
        <v>165</v>
      </c>
      <c r="F21" s="102"/>
    </row>
    <row r="22" spans="2:6" x14ac:dyDescent="0.25">
      <c r="B22" s="100">
        <v>19</v>
      </c>
      <c r="C22" s="101" t="str">
        <f t="shared" si="0"/>
        <v>Attention : question évaluée deux fois</v>
      </c>
      <c r="D22" s="102" t="s">
        <v>128</v>
      </c>
      <c r="E22" s="102" t="s">
        <v>166</v>
      </c>
      <c r="F22" s="102"/>
    </row>
    <row r="23" spans="2:6" x14ac:dyDescent="0.25">
      <c r="B23" s="100">
        <v>20</v>
      </c>
      <c r="C23" s="101" t="str">
        <f t="shared" si="0"/>
        <v>Nombre de mesures à choix prévues</v>
      </c>
      <c r="D23" s="102" t="s">
        <v>101</v>
      </c>
      <c r="E23" s="102" t="s">
        <v>197</v>
      </c>
      <c r="F23" s="102"/>
    </row>
    <row r="24" spans="2:6" x14ac:dyDescent="0.25">
      <c r="B24" s="100">
        <v>21</v>
      </c>
      <c r="C24" s="101" t="str">
        <f t="shared" si="0"/>
        <v>Nombre de "peut-être"</v>
      </c>
      <c r="D24" s="102" t="s">
        <v>111</v>
      </c>
      <c r="E24" s="102" t="s">
        <v>198</v>
      </c>
      <c r="F24" s="102"/>
    </row>
    <row r="25" spans="2:6" x14ac:dyDescent="0.25">
      <c r="B25" s="100">
        <v>22</v>
      </c>
      <c r="C25" s="101" t="str">
        <f t="shared" si="0"/>
        <v>Mesures à choix sélectionnées</v>
      </c>
      <c r="D25" s="102" t="s">
        <v>102</v>
      </c>
      <c r="E25" s="102" t="s">
        <v>201</v>
      </c>
      <c r="F25" s="102"/>
    </row>
    <row r="26" spans="2:6" ht="50" x14ac:dyDescent="0.25">
      <c r="B26" s="100">
        <v>23</v>
      </c>
      <c r="C26" s="101" t="str">
        <f t="shared" si="0"/>
        <v>Parmi les mesures suivantes, lesquelles seront / pourraient être mises en œuvre dans le quartier ? Pour l'évaluation, donnez une réponse dans toutes les cases.</v>
      </c>
      <c r="D26" s="102" t="s">
        <v>115</v>
      </c>
      <c r="E26" s="102" t="s">
        <v>242</v>
      </c>
      <c r="F26" s="102"/>
    </row>
    <row r="27" spans="2:6" ht="37.5" x14ac:dyDescent="0.25">
      <c r="B27" s="100">
        <v>24</v>
      </c>
      <c r="C27" s="101" t="str">
        <f t="shared" si="0"/>
        <v>Veuillez indiquer tout en haut la part de bâtiments existants après transformation du quartier.</v>
      </c>
      <c r="D27" s="102" t="s">
        <v>148</v>
      </c>
      <c r="E27" s="102" t="s">
        <v>265</v>
      </c>
      <c r="F27" s="102"/>
    </row>
    <row r="28" spans="2:6" ht="37.5" x14ac:dyDescent="0.25">
      <c r="B28" s="100">
        <v>25</v>
      </c>
      <c r="C28" s="101" t="str">
        <f t="shared" si="0"/>
        <v xml:space="preserve">Pour obtenir la certification Minergie-Quartier, il faut mettre en œuvre au moins le nombre suivant de mesures à choix : </v>
      </c>
      <c r="D28" s="102" t="s">
        <v>149</v>
      </c>
      <c r="E28" s="102" t="s">
        <v>199</v>
      </c>
      <c r="F28" s="102"/>
    </row>
    <row r="29" spans="2:6" x14ac:dyDescent="0.25">
      <c r="B29" s="100">
        <v>26</v>
      </c>
      <c r="C29" s="101" t="str">
        <f t="shared" si="0"/>
        <v>Mesures à choix</v>
      </c>
      <c r="D29" s="102" t="s">
        <v>96</v>
      </c>
      <c r="E29" s="102" t="s">
        <v>200</v>
      </c>
      <c r="F29" s="102"/>
    </row>
    <row r="30" spans="2:6" x14ac:dyDescent="0.25">
      <c r="B30" s="100">
        <v>27</v>
      </c>
      <c r="C30" s="101" t="str">
        <f t="shared" si="0"/>
        <v>Description</v>
      </c>
      <c r="D30" s="102" t="s">
        <v>97</v>
      </c>
      <c r="E30" s="102" t="s">
        <v>167</v>
      </c>
      <c r="F30" s="102"/>
    </row>
    <row r="31" spans="2:6" x14ac:dyDescent="0.25">
      <c r="B31" s="100">
        <v>28</v>
      </c>
      <c r="C31" s="101" t="str">
        <f t="shared" si="0"/>
        <v>Prévu ?</v>
      </c>
      <c r="D31" s="102" t="s">
        <v>98</v>
      </c>
      <c r="E31" s="102" t="s">
        <v>264</v>
      </c>
      <c r="F31" s="102"/>
    </row>
    <row r="32" spans="2:6" x14ac:dyDescent="0.25">
      <c r="B32" s="100">
        <v>29</v>
      </c>
      <c r="C32" s="101" t="str">
        <f t="shared" si="0"/>
        <v>Oui</v>
      </c>
      <c r="D32" s="102" t="s">
        <v>70</v>
      </c>
      <c r="E32" s="102" t="s">
        <v>168</v>
      </c>
      <c r="F32" s="102"/>
    </row>
    <row r="33" spans="1:6" x14ac:dyDescent="0.25">
      <c r="B33" s="100">
        <v>30</v>
      </c>
      <c r="C33" s="101" t="str">
        <f t="shared" si="0"/>
        <v>Non</v>
      </c>
      <c r="D33" s="102" t="s">
        <v>71</v>
      </c>
      <c r="E33" s="102" t="s">
        <v>169</v>
      </c>
      <c r="F33" s="102"/>
    </row>
    <row r="34" spans="1:6" x14ac:dyDescent="0.25">
      <c r="B34" s="100">
        <v>31</v>
      </c>
      <c r="C34" s="101" t="str">
        <f t="shared" si="0"/>
        <v>Peut-être</v>
      </c>
      <c r="D34" s="102" t="s">
        <v>72</v>
      </c>
      <c r="E34" s="102" t="s">
        <v>170</v>
      </c>
      <c r="F34" s="102"/>
    </row>
    <row r="35" spans="1:6" ht="25" x14ac:dyDescent="0.25">
      <c r="B35" s="100">
        <v>32</v>
      </c>
      <c r="C35" s="101" t="str">
        <f t="shared" si="0"/>
        <v>La part des bâtiments existants sera inférieure à 2/3 de la SRE totale.</v>
      </c>
      <c r="D35" s="102" t="s">
        <v>126</v>
      </c>
      <c r="E35" s="102" t="s">
        <v>266</v>
      </c>
      <c r="F35" s="102"/>
    </row>
    <row r="36" spans="1:6" ht="25" x14ac:dyDescent="0.25">
      <c r="B36" s="100">
        <v>33</v>
      </c>
      <c r="C36" s="101" t="str">
        <f t="shared" si="0"/>
        <v>La part des bâtiments existants sera égale ou supérieure à 2/3 de la SRE totale.</v>
      </c>
      <c r="D36" s="102" t="s">
        <v>127</v>
      </c>
      <c r="E36" s="102" t="s">
        <v>267</v>
      </c>
      <c r="F36" s="102"/>
    </row>
    <row r="37" spans="1:6" x14ac:dyDescent="0.25">
      <c r="B37" s="100">
        <v>34</v>
      </c>
      <c r="C37" s="101" t="str">
        <f t="shared" si="0"/>
        <v>Liste</v>
      </c>
      <c r="D37" s="102" t="s">
        <v>69</v>
      </c>
      <c r="E37" s="102" t="s">
        <v>69</v>
      </c>
      <c r="F37" s="102"/>
    </row>
    <row r="38" spans="1:6" x14ac:dyDescent="0.25">
      <c r="B38" s="100">
        <v>35</v>
      </c>
      <c r="C38" s="101" t="str">
        <f t="shared" si="0"/>
        <v>Réponse</v>
      </c>
      <c r="D38" s="102" t="s">
        <v>68</v>
      </c>
      <c r="E38" s="102" t="s">
        <v>160</v>
      </c>
      <c r="F38" s="102"/>
    </row>
    <row r="39" spans="1:6" x14ac:dyDescent="0.25">
      <c r="B39" s="100">
        <v>36</v>
      </c>
      <c r="C39" s="101" t="str">
        <f t="shared" si="0"/>
        <v>Part des bâtiments existants</v>
      </c>
      <c r="D39" s="102" t="s">
        <v>99</v>
      </c>
      <c r="E39" s="102" t="s">
        <v>243</v>
      </c>
      <c r="F39" s="102"/>
    </row>
    <row r="40" spans="1:6" x14ac:dyDescent="0.25">
      <c r="B40" s="100">
        <v>37</v>
      </c>
      <c r="C40" s="101" t="str">
        <f t="shared" si="0"/>
        <v>Valeur</v>
      </c>
      <c r="D40" s="102" t="s">
        <v>100</v>
      </c>
      <c r="E40" s="102" t="s">
        <v>171</v>
      </c>
      <c r="F40" s="102"/>
    </row>
    <row r="41" spans="1:6" ht="25" x14ac:dyDescent="0.25">
      <c r="B41" s="100">
        <v>38</v>
      </c>
      <c r="C41" s="101" t="str">
        <f t="shared" si="0"/>
        <v>Pour l'évaluation, il faut indiquer quelque chose pour toutes les mesures à choix.</v>
      </c>
      <c r="D41" s="102" t="s">
        <v>156</v>
      </c>
      <c r="E41" s="102" t="s">
        <v>202</v>
      </c>
      <c r="F41" s="102"/>
    </row>
    <row r="42" spans="1:6" x14ac:dyDescent="0.25">
      <c r="A42" s="119" t="s">
        <v>0</v>
      </c>
      <c r="B42" s="100">
        <v>39</v>
      </c>
      <c r="C42" s="101" t="str">
        <f t="shared" si="0"/>
        <v>Certification Minergie (-P/-A/-ECO)</v>
      </c>
      <c r="D42" s="102" t="s">
        <v>1</v>
      </c>
      <c r="E42" s="102" t="s">
        <v>203</v>
      </c>
      <c r="F42" s="102"/>
    </row>
    <row r="43" spans="1:6" x14ac:dyDescent="0.25">
      <c r="A43" s="119" t="s">
        <v>2</v>
      </c>
      <c r="B43" s="100">
        <v>40</v>
      </c>
      <c r="C43" s="101" t="str">
        <f t="shared" si="0"/>
        <v>Structure de la gérance du quartier</v>
      </c>
      <c r="D43" s="102" t="s">
        <v>3</v>
      </c>
      <c r="E43" s="102" t="s">
        <v>268</v>
      </c>
      <c r="F43" s="102"/>
    </row>
    <row r="44" spans="1:6" ht="25" x14ac:dyDescent="0.25">
      <c r="A44" s="119" t="s">
        <v>4</v>
      </c>
      <c r="B44" s="100">
        <v>41</v>
      </c>
      <c r="C44" s="101" t="str">
        <f t="shared" si="0"/>
        <v>Monitoring avec système de gestion de l'énergie (SGE)</v>
      </c>
      <c r="D44" s="102" t="s">
        <v>5</v>
      </c>
      <c r="E44" s="102" t="s">
        <v>204</v>
      </c>
      <c r="F44" s="102"/>
    </row>
    <row r="45" spans="1:6" ht="25" x14ac:dyDescent="0.25">
      <c r="A45" s="119" t="s">
        <v>6</v>
      </c>
      <c r="B45" s="100">
        <v>42</v>
      </c>
      <c r="C45" s="101" t="str">
        <f t="shared" si="0"/>
        <v>Vérification des valeurs des mesures énergétiques</v>
      </c>
      <c r="D45" s="102" t="s">
        <v>7</v>
      </c>
      <c r="E45" s="102" t="s">
        <v>246</v>
      </c>
      <c r="F45" s="102"/>
    </row>
    <row r="46" spans="1:6" x14ac:dyDescent="0.25">
      <c r="A46" s="119" t="s">
        <v>8</v>
      </c>
      <c r="B46" s="100">
        <v>43</v>
      </c>
      <c r="C46" s="101" t="str">
        <f t="shared" si="0"/>
        <v>Énergie d'exploitation</v>
      </c>
      <c r="D46" s="102" t="s">
        <v>9</v>
      </c>
      <c r="E46" s="102" t="s">
        <v>172</v>
      </c>
      <c r="F46" s="102"/>
    </row>
    <row r="47" spans="1:6" x14ac:dyDescent="0.25">
      <c r="A47" s="119" t="s">
        <v>10</v>
      </c>
      <c r="B47" s="100">
        <v>44</v>
      </c>
      <c r="C47" s="101" t="str">
        <f t="shared" si="0"/>
        <v>Utilisation de l'énergie thermique</v>
      </c>
      <c r="D47" s="102" t="s">
        <v>11</v>
      </c>
      <c r="E47" s="102" t="s">
        <v>173</v>
      </c>
      <c r="F47" s="102"/>
    </row>
    <row r="48" spans="1:6" x14ac:dyDescent="0.25">
      <c r="A48" s="119" t="s">
        <v>12</v>
      </c>
      <c r="B48" s="100">
        <v>45</v>
      </c>
      <c r="C48" s="101" t="str">
        <f t="shared" si="0"/>
        <v>Chauffage à distance sans énergie fossile</v>
      </c>
      <c r="D48" s="102" t="s">
        <v>13</v>
      </c>
      <c r="E48" s="102" t="s">
        <v>205</v>
      </c>
      <c r="F48" s="102"/>
    </row>
    <row r="49" spans="1:6" x14ac:dyDescent="0.25">
      <c r="A49" s="119" t="s">
        <v>14</v>
      </c>
      <c r="B49" s="100">
        <v>46</v>
      </c>
      <c r="C49" s="101" t="str">
        <f t="shared" si="0"/>
        <v>Utilisation de l'énergie solaire</v>
      </c>
      <c r="D49" s="102" t="s">
        <v>15</v>
      </c>
      <c r="E49" s="102" t="s">
        <v>174</v>
      </c>
      <c r="F49" s="102"/>
    </row>
    <row r="50" spans="1:6" x14ac:dyDescent="0.25">
      <c r="A50" s="119" t="s">
        <v>16</v>
      </c>
      <c r="B50" s="100">
        <v>47</v>
      </c>
      <c r="C50" s="101" t="str">
        <f t="shared" si="0"/>
        <v>Émissions grises</v>
      </c>
      <c r="D50" s="102" t="s">
        <v>150</v>
      </c>
      <c r="E50" s="102" t="s">
        <v>206</v>
      </c>
      <c r="F50" s="102"/>
    </row>
    <row r="51" spans="1:6" x14ac:dyDescent="0.25">
      <c r="A51" s="119" t="s">
        <v>17</v>
      </c>
      <c r="B51" s="100">
        <v>48</v>
      </c>
      <c r="C51" s="101" t="str">
        <f t="shared" si="0"/>
        <v>Espaces verts</v>
      </c>
      <c r="D51" s="102" t="s">
        <v>18</v>
      </c>
      <c r="E51" s="102" t="s">
        <v>175</v>
      </c>
      <c r="F51" s="102"/>
    </row>
    <row r="52" spans="1:6" x14ac:dyDescent="0.25">
      <c r="A52" s="119" t="s">
        <v>19</v>
      </c>
      <c r="B52" s="100">
        <v>49</v>
      </c>
      <c r="C52" s="101" t="str">
        <f t="shared" si="0"/>
        <v>Ombrage par les arbres</v>
      </c>
      <c r="D52" s="102" t="s">
        <v>20</v>
      </c>
      <c r="E52" s="102" t="s">
        <v>176</v>
      </c>
      <c r="F52" s="102"/>
    </row>
    <row r="53" spans="1:6" x14ac:dyDescent="0.25">
      <c r="A53" s="119" t="s">
        <v>21</v>
      </c>
      <c r="B53" s="100">
        <v>50</v>
      </c>
      <c r="C53" s="101" t="str">
        <f t="shared" si="0"/>
        <v>Évaporation, infiltration et rétention</v>
      </c>
      <c r="D53" s="102" t="s">
        <v>22</v>
      </c>
      <c r="E53" s="102" t="s">
        <v>177</v>
      </c>
      <c r="F53" s="102"/>
    </row>
    <row r="54" spans="1:6" ht="25" x14ac:dyDescent="0.25">
      <c r="A54" s="119" t="s">
        <v>23</v>
      </c>
      <c r="B54" s="103">
        <v>51</v>
      </c>
      <c r="C54" s="101" t="str">
        <f t="shared" si="0"/>
        <v>Offre de places de stationnement pour vélos</v>
      </c>
      <c r="D54" s="105" t="s">
        <v>24</v>
      </c>
      <c r="E54" s="105" t="s">
        <v>207</v>
      </c>
      <c r="F54" s="105"/>
    </row>
    <row r="55" spans="1:6" ht="25" x14ac:dyDescent="0.25">
      <c r="A55" s="119" t="s">
        <v>25</v>
      </c>
      <c r="B55" s="103">
        <v>52</v>
      </c>
      <c r="C55" s="104" t="str">
        <f t="shared" si="0"/>
        <v>Convivialité des places de stationnement pour vélos</v>
      </c>
      <c r="D55" s="105" t="s">
        <v>120</v>
      </c>
      <c r="E55" s="105" t="s">
        <v>178</v>
      </c>
      <c r="F55" s="105"/>
    </row>
    <row r="56" spans="1:6" ht="13" thickBot="1" x14ac:dyDescent="0.3">
      <c r="A56" s="119" t="s">
        <v>26</v>
      </c>
      <c r="B56" s="109">
        <v>53</v>
      </c>
      <c r="C56" s="110" t="str">
        <f t="shared" si="0"/>
        <v>Facilité d'accès au quartier</v>
      </c>
      <c r="D56" s="111" t="s">
        <v>27</v>
      </c>
      <c r="E56" s="111" t="s">
        <v>208</v>
      </c>
      <c r="F56" s="111"/>
    </row>
    <row r="57" spans="1:6" x14ac:dyDescent="0.25">
      <c r="A57" s="119" t="s">
        <v>28</v>
      </c>
      <c r="B57" s="112">
        <v>54</v>
      </c>
      <c r="C57" s="113" t="str">
        <f t="shared" si="0"/>
        <v>Mobilité électrique</v>
      </c>
      <c r="D57" s="114" t="s">
        <v>29</v>
      </c>
      <c r="E57" s="114" t="s">
        <v>179</v>
      </c>
      <c r="F57" s="114"/>
    </row>
    <row r="58" spans="1:6" x14ac:dyDescent="0.25">
      <c r="A58" s="119" t="s">
        <v>30</v>
      </c>
      <c r="B58" s="100">
        <v>55</v>
      </c>
      <c r="C58" s="101" t="str">
        <f t="shared" si="0"/>
        <v>Partage de véhicules</v>
      </c>
      <c r="D58" s="102" t="s">
        <v>31</v>
      </c>
      <c r="E58" s="102" t="s">
        <v>180</v>
      </c>
      <c r="F58" s="102"/>
    </row>
    <row r="59" spans="1:6" x14ac:dyDescent="0.25">
      <c r="A59" s="119" t="s">
        <v>32</v>
      </c>
      <c r="B59" s="100">
        <v>56</v>
      </c>
      <c r="C59" s="101" t="str">
        <f t="shared" si="0"/>
        <v>Densité d'utilisation élevée</v>
      </c>
      <c r="D59" s="102" t="s">
        <v>33</v>
      </c>
      <c r="E59" s="102" t="s">
        <v>209</v>
      </c>
      <c r="F59" s="102"/>
    </row>
    <row r="60" spans="1:6" ht="25" x14ac:dyDescent="0.25">
      <c r="A60" s="119" t="s">
        <v>34</v>
      </c>
      <c r="B60" s="100">
        <v>57</v>
      </c>
      <c r="C60" s="101" t="str">
        <f t="shared" si="0"/>
        <v>Visualisation des indices de conso. pour les usagers</v>
      </c>
      <c r="D60" s="102" t="s">
        <v>35</v>
      </c>
      <c r="E60" s="102" t="s">
        <v>210</v>
      </c>
      <c r="F60" s="102"/>
    </row>
    <row r="61" spans="1:6" x14ac:dyDescent="0.25">
      <c r="A61" s="119" t="s">
        <v>36</v>
      </c>
      <c r="B61" s="100">
        <v>58</v>
      </c>
      <c r="C61" s="101" t="str">
        <f t="shared" si="0"/>
        <v>Joker "Gérance du quartier"</v>
      </c>
      <c r="D61" s="102" t="s">
        <v>37</v>
      </c>
      <c r="E61" s="102" t="s">
        <v>211</v>
      </c>
      <c r="F61" s="102"/>
    </row>
    <row r="62" spans="1:6" x14ac:dyDescent="0.25">
      <c r="A62" s="119" t="s">
        <v>38</v>
      </c>
      <c r="B62" s="100">
        <v>59</v>
      </c>
      <c r="C62" s="101" t="str">
        <f t="shared" si="0"/>
        <v>Solutions de stockage innovantes</v>
      </c>
      <c r="D62" s="102" t="s">
        <v>39</v>
      </c>
      <c r="E62" s="102" t="s">
        <v>181</v>
      </c>
      <c r="F62" s="102"/>
    </row>
    <row r="63" spans="1:6" x14ac:dyDescent="0.25">
      <c r="A63" s="119" t="s">
        <v>40</v>
      </c>
      <c r="B63" s="100">
        <v>60</v>
      </c>
      <c r="C63" s="101" t="str">
        <f t="shared" si="0"/>
        <v>Utilisation de ressources locales</v>
      </c>
      <c r="D63" s="102" t="s">
        <v>41</v>
      </c>
      <c r="E63" s="102" t="s">
        <v>182</v>
      </c>
      <c r="F63" s="102"/>
    </row>
    <row r="64" spans="1:6" x14ac:dyDescent="0.25">
      <c r="A64" s="119" t="s">
        <v>42</v>
      </c>
      <c r="B64" s="100">
        <v>61</v>
      </c>
      <c r="C64" s="101" t="str">
        <f t="shared" si="0"/>
        <v xml:space="preserve">Réemploi d'éléments de construction </v>
      </c>
      <c r="D64" s="102" t="s">
        <v>43</v>
      </c>
      <c r="E64" s="102" t="s">
        <v>212</v>
      </c>
      <c r="F64" s="102"/>
    </row>
    <row r="65" spans="1:6" ht="25" x14ac:dyDescent="0.25">
      <c r="A65" s="119" t="s">
        <v>44</v>
      </c>
      <c r="B65" s="100">
        <v>62</v>
      </c>
      <c r="C65" s="101" t="str">
        <f t="shared" si="0"/>
        <v>Minimisation des mouvements de terre pour l'aménagement du terrain</v>
      </c>
      <c r="D65" s="102" t="s">
        <v>151</v>
      </c>
      <c r="E65" s="102" t="s">
        <v>213</v>
      </c>
      <c r="F65" s="102"/>
    </row>
    <row r="66" spans="1:6" x14ac:dyDescent="0.25">
      <c r="A66" s="119" t="s">
        <v>45</v>
      </c>
      <c r="B66" s="100">
        <v>63</v>
      </c>
      <c r="C66" s="101" t="str">
        <f t="shared" si="0"/>
        <v>Joker "Énergie et gaz à effet de serre"</v>
      </c>
      <c r="D66" s="102" t="s">
        <v>46</v>
      </c>
      <c r="E66" s="102" t="s">
        <v>247</v>
      </c>
      <c r="F66" s="102"/>
    </row>
    <row r="67" spans="1:6" x14ac:dyDescent="0.25">
      <c r="A67" s="119" t="s">
        <v>47</v>
      </c>
      <c r="B67" s="100">
        <v>64</v>
      </c>
      <c r="C67" s="101" t="str">
        <f t="shared" si="0"/>
        <v>Aération du quartier</v>
      </c>
      <c r="D67" s="102" t="s">
        <v>48</v>
      </c>
      <c r="E67" s="102" t="s">
        <v>214</v>
      </c>
      <c r="F67" s="102"/>
    </row>
    <row r="68" spans="1:6" x14ac:dyDescent="0.25">
      <c r="A68" s="119" t="s">
        <v>49</v>
      </c>
      <c r="B68" s="100">
        <v>65</v>
      </c>
      <c r="C68" s="101" t="str">
        <f t="shared" si="0"/>
        <v>Récupération d'eau de pluie</v>
      </c>
      <c r="D68" s="102" t="s">
        <v>152</v>
      </c>
      <c r="E68" s="102" t="s">
        <v>215</v>
      </c>
      <c r="F68" s="102"/>
    </row>
    <row r="69" spans="1:6" ht="25" x14ac:dyDescent="0.25">
      <c r="A69" s="119" t="s">
        <v>50</v>
      </c>
      <c r="B69" s="100">
        <v>66</v>
      </c>
      <c r="C69" s="101" t="str">
        <f t="shared" ref="C69:C132" si="1">INDEX($D$4:$F$507,$B69,$D$1)</f>
        <v>Pas de constructions souterraines en dehors de l’emprise au sol des bâtiments</v>
      </c>
      <c r="D69" s="102" t="s">
        <v>51</v>
      </c>
      <c r="E69" s="102" t="s">
        <v>216</v>
      </c>
      <c r="F69" s="102"/>
    </row>
    <row r="70" spans="1:6" x14ac:dyDescent="0.25">
      <c r="A70" s="119" t="s">
        <v>52</v>
      </c>
      <c r="B70" s="100">
        <v>67</v>
      </c>
      <c r="C70" s="101" t="str">
        <f t="shared" si="1"/>
        <v>Joker "Confort et adaptation au climat"</v>
      </c>
      <c r="D70" s="102" t="s">
        <v>53</v>
      </c>
      <c r="E70" s="102" t="s">
        <v>217</v>
      </c>
      <c r="F70" s="102"/>
    </row>
    <row r="71" spans="1:6" ht="25" x14ac:dyDescent="0.25">
      <c r="A71" s="119" t="s">
        <v>54</v>
      </c>
      <c r="B71" s="100">
        <v>68</v>
      </c>
      <c r="C71" s="101" t="str">
        <f t="shared" si="1"/>
        <v>Minimisation des places de parc pour voitures</v>
      </c>
      <c r="D71" s="102" t="s">
        <v>155</v>
      </c>
      <c r="E71" s="102" t="s">
        <v>218</v>
      </c>
      <c r="F71" s="102"/>
    </row>
    <row r="72" spans="1:6" x14ac:dyDescent="0.25">
      <c r="A72" s="119" t="s">
        <v>55</v>
      </c>
      <c r="B72" s="100">
        <v>69</v>
      </c>
      <c r="C72" s="101" t="str">
        <f t="shared" si="1"/>
        <v>Mesures de réduction du trafic</v>
      </c>
      <c r="D72" s="102" t="s">
        <v>56</v>
      </c>
      <c r="E72" s="102" t="s">
        <v>219</v>
      </c>
      <c r="F72" s="102"/>
    </row>
    <row r="73" spans="1:6" x14ac:dyDescent="0.25">
      <c r="A73" s="119" t="s">
        <v>57</v>
      </c>
      <c r="B73" s="100">
        <v>70</v>
      </c>
      <c r="C73" s="101" t="str">
        <f t="shared" si="1"/>
        <v>Gestion de la mobilité pour réduire le TIM</v>
      </c>
      <c r="D73" s="102" t="s">
        <v>58</v>
      </c>
      <c r="E73" s="102" t="s">
        <v>220</v>
      </c>
      <c r="F73" s="102"/>
    </row>
    <row r="74" spans="1:6" x14ac:dyDescent="0.25">
      <c r="A74" s="119" t="s">
        <v>59</v>
      </c>
      <c r="B74" s="100">
        <v>71</v>
      </c>
      <c r="C74" s="101" t="str">
        <f t="shared" si="1"/>
        <v>Stations de recharge bidirectionnelles</v>
      </c>
      <c r="D74" s="102" t="s">
        <v>60</v>
      </c>
      <c r="E74" s="102" t="s">
        <v>183</v>
      </c>
      <c r="F74" s="102"/>
    </row>
    <row r="75" spans="1:6" ht="13" thickBot="1" x14ac:dyDescent="0.3">
      <c r="A75" s="119" t="s">
        <v>61</v>
      </c>
      <c r="B75" s="103">
        <v>72</v>
      </c>
      <c r="C75" s="104" t="str">
        <f t="shared" si="1"/>
        <v>Joker "Mobilité"</v>
      </c>
      <c r="D75" s="105" t="s">
        <v>62</v>
      </c>
      <c r="E75" s="105" t="s">
        <v>221</v>
      </c>
      <c r="F75" s="105"/>
    </row>
    <row r="76" spans="1:6" ht="50" x14ac:dyDescent="0.25">
      <c r="B76" s="106">
        <v>73</v>
      </c>
      <c r="C76" s="107" t="str">
        <f t="shared" si="1"/>
        <v>La certification Minergie, Minergie-P ou Minergie-A de toutes les nouvelles constructions (avec ou sans le complément ECO) est-elle prévue?</v>
      </c>
      <c r="D76" s="108" t="s">
        <v>112</v>
      </c>
      <c r="E76" s="108" t="s">
        <v>222</v>
      </c>
      <c r="F76" s="108"/>
    </row>
    <row r="77" spans="1:6" ht="25" x14ac:dyDescent="0.25">
      <c r="B77" s="100">
        <v>74</v>
      </c>
      <c r="C77" s="101" t="str">
        <f t="shared" si="1"/>
        <v>Y a-t-il des bâtiments existants qui doivent être conservés ?</v>
      </c>
      <c r="D77" s="102" t="s">
        <v>106</v>
      </c>
      <c r="E77" s="102" t="s">
        <v>223</v>
      </c>
      <c r="F77" s="102"/>
    </row>
    <row r="78" spans="1:6" ht="62.5" x14ac:dyDescent="0.25">
      <c r="B78" s="100">
        <v>75</v>
      </c>
      <c r="C78" s="101" t="str">
        <f t="shared" si="1"/>
        <v>La certification Minergie ou une classe C du CECB pour l'efficacité de l'enveloppe du bâtiment est-elle prévue pour la rénovation des bâtiments existants (exception faite des bâtiments protégés)?</v>
      </c>
      <c r="D78" s="102" t="s">
        <v>154</v>
      </c>
      <c r="E78" s="102" t="s">
        <v>224</v>
      </c>
      <c r="F78" s="102"/>
    </row>
    <row r="79" spans="1:6" ht="62.5" x14ac:dyDescent="0.25">
      <c r="B79" s="100">
        <v>76</v>
      </c>
      <c r="C79" s="101" t="str">
        <f t="shared" si="1"/>
        <v>Est-il possible de créer une gérance commune pour tous les propriétaires fonciers et qui dirige le développement ou la transformation du quartier et la phase initiale de son exploitation ?</v>
      </c>
      <c r="D79" s="102" t="s">
        <v>63</v>
      </c>
      <c r="E79" s="102" t="s">
        <v>225</v>
      </c>
      <c r="F79" s="102"/>
    </row>
    <row r="80" spans="1:6" ht="100" x14ac:dyDescent="0.25">
      <c r="B80" s="100">
        <v>77</v>
      </c>
      <c r="C80" s="101" t="str">
        <f t="shared" si="1"/>
        <v xml:space="preserve">Un module de Monitoring Minergie comprenant le suivi en exploitation, ou un système équivalent (c-à-d un système qui permet d'évaluer les indices énergétiques sur la base des consommations mesurées au niveau du quartier et des bâtiments et de les comparer avec les indices énergétiques) est-il prévu ? </v>
      </c>
      <c r="D80" s="102" t="s">
        <v>116</v>
      </c>
      <c r="E80" s="102" t="s">
        <v>269</v>
      </c>
      <c r="F80" s="102"/>
    </row>
    <row r="81" spans="2:6" ht="75" x14ac:dyDescent="0.25">
      <c r="B81" s="100">
        <v>78</v>
      </c>
      <c r="C81" s="101" t="str">
        <f t="shared" si="1"/>
        <v>Un contrôle par Minergie des indices de performance énergétiques basés sur les consommations mesurées au cours des premières années d'exploitation et l'optimisation nécessaire en cas d'anomalies est-il possible ?</v>
      </c>
      <c r="D81" s="102" t="s">
        <v>113</v>
      </c>
      <c r="E81" s="102" t="s">
        <v>262</v>
      </c>
      <c r="F81" s="102"/>
    </row>
    <row r="82" spans="2:6" ht="50" x14ac:dyDescent="0.25">
      <c r="B82" s="100">
        <v>79</v>
      </c>
      <c r="C82" s="101" t="str">
        <f t="shared" si="1"/>
        <v>La chaleur (chauffage et eau chaude) est-elle produite avec des énergies renouvelables dans tous les bâtiments, ou cela est-il prévu ?</v>
      </c>
      <c r="D82" s="102" t="s">
        <v>119</v>
      </c>
      <c r="E82" s="102" t="s">
        <v>226</v>
      </c>
      <c r="F82" s="102"/>
    </row>
    <row r="83" spans="2:6" ht="63.65" customHeight="1" x14ac:dyDescent="0.25">
      <c r="B83" s="100">
        <v>80</v>
      </c>
      <c r="C83" s="101" t="str">
        <f t="shared" si="1"/>
        <v>Un concept énergétique est-il ou sera-t-il été élaboré pour l'approvisionnement en énergie thermique ?</v>
      </c>
      <c r="D83" s="102" t="s">
        <v>107</v>
      </c>
      <c r="E83" s="102" t="s">
        <v>227</v>
      </c>
      <c r="F83" s="102"/>
    </row>
    <row r="84" spans="2:6" ht="25" x14ac:dyDescent="0.25">
      <c r="B84" s="100">
        <v>81</v>
      </c>
      <c r="C84" s="101" t="str">
        <f t="shared" si="1"/>
        <v>Le raccordement à un réseau de chauffage à distance est-il prévu ?</v>
      </c>
      <c r="D84" s="102" t="s">
        <v>64</v>
      </c>
      <c r="E84" s="102" t="s">
        <v>228</v>
      </c>
      <c r="F84" s="102"/>
    </row>
    <row r="85" spans="2:6" ht="25" x14ac:dyDescent="0.25">
      <c r="B85" s="100">
        <v>82</v>
      </c>
      <c r="C85" s="101" t="str">
        <f t="shared" si="1"/>
        <v>La part d'énergie fossile dans ce chauffage à distance est-elle inférieure à 25 % ?</v>
      </c>
      <c r="D85" s="102" t="s">
        <v>153</v>
      </c>
      <c r="E85" s="102" t="s">
        <v>248</v>
      </c>
      <c r="F85" s="102"/>
    </row>
    <row r="86" spans="2:6" ht="25" x14ac:dyDescent="0.25">
      <c r="B86" s="100">
        <v>83</v>
      </c>
      <c r="C86" s="101" t="str">
        <f t="shared" si="1"/>
        <v>Le potentiel de production d'énergie solaire sur les toits est-il exploité ?</v>
      </c>
      <c r="D86" s="102" t="s">
        <v>118</v>
      </c>
      <c r="E86" s="102" t="s">
        <v>184</v>
      </c>
      <c r="F86" s="102"/>
    </row>
    <row r="87" spans="2:6" ht="25" x14ac:dyDescent="0.25">
      <c r="B87" s="100">
        <v>84</v>
      </c>
      <c r="C87" s="101" t="str">
        <f t="shared" si="1"/>
        <v>La construction de plus d'un niveau sous-terrain est-elle prévue ?</v>
      </c>
      <c r="D87" s="102" t="s">
        <v>88</v>
      </c>
      <c r="E87" s="102" t="s">
        <v>229</v>
      </c>
      <c r="F87" s="102"/>
    </row>
    <row r="88" spans="2:6" ht="25" x14ac:dyDescent="0.25">
      <c r="B88" s="100">
        <v>85</v>
      </c>
      <c r="C88" s="101" t="str">
        <f t="shared" si="1"/>
        <v>De nombreux bâtiments de moins de 60 ans sont-ils déconstruits ?</v>
      </c>
      <c r="D88" s="102" t="s">
        <v>65</v>
      </c>
      <c r="E88" s="102" t="s">
        <v>185</v>
      </c>
      <c r="F88" s="102"/>
    </row>
    <row r="89" spans="2:6" ht="25" x14ac:dyDescent="0.25">
      <c r="B89" s="100">
        <v>86</v>
      </c>
      <c r="C89" s="101" t="str">
        <f t="shared" si="1"/>
        <v>Les nouveaux bâtiments prévoient-ils des portées supérieures à la moyenne ?</v>
      </c>
      <c r="D89" s="102" t="s">
        <v>131</v>
      </c>
      <c r="E89" s="102" t="s">
        <v>186</v>
      </c>
      <c r="F89" s="102"/>
    </row>
    <row r="90" spans="2:6" ht="25" x14ac:dyDescent="0.25">
      <c r="B90" s="100">
        <v>87</v>
      </c>
      <c r="C90" s="101" t="str">
        <f t="shared" si="1"/>
        <v>Les nouveaux bâtiments seront-ils majoritairement construits en massif ?</v>
      </c>
      <c r="D90" s="102" t="s">
        <v>90</v>
      </c>
      <c r="E90" s="102" t="s">
        <v>230</v>
      </c>
      <c r="F90" s="102"/>
    </row>
    <row r="91" spans="2:6" ht="37.5" x14ac:dyDescent="0.25">
      <c r="B91" s="100">
        <v>88</v>
      </c>
      <c r="C91" s="101" t="str">
        <f t="shared" si="1"/>
        <v>Des surfaces vitrées supérieures à la moyenne sont-elles prévues dans les nouveaux bâtiments ?</v>
      </c>
      <c r="D91" s="102" t="s">
        <v>132</v>
      </c>
      <c r="E91" s="102" t="s">
        <v>187</v>
      </c>
      <c r="F91" s="102"/>
    </row>
    <row r="92" spans="2:6" ht="25" x14ac:dyDescent="0.25">
      <c r="B92" s="100">
        <v>89</v>
      </c>
      <c r="C92" s="101" t="str">
        <f t="shared" si="1"/>
        <v>Est-il possible de végétaliser au moins 40 % des surfaces autour des bâtiments ?</v>
      </c>
      <c r="D92" s="102" t="s">
        <v>134</v>
      </c>
      <c r="E92" s="102" t="s">
        <v>249</v>
      </c>
      <c r="F92" s="102"/>
    </row>
    <row r="93" spans="2:6" ht="25" x14ac:dyDescent="0.25">
      <c r="B93" s="100">
        <v>90</v>
      </c>
      <c r="C93" s="101" t="str">
        <f t="shared" si="1"/>
        <v>Est-il possible de conserver 1/3 des arbres sains existants ?</v>
      </c>
      <c r="D93" s="102" t="s">
        <v>136</v>
      </c>
      <c r="E93" s="102" t="s">
        <v>188</v>
      </c>
      <c r="F93" s="102"/>
    </row>
    <row r="94" spans="2:6" ht="62.5" x14ac:dyDescent="0.25">
      <c r="B94" s="100">
        <v>91</v>
      </c>
      <c r="C94" s="101" t="str">
        <f t="shared" si="1"/>
        <v>Est-il possible de planter de nouveaux arbres de manière à obtenir au total une part d'ombrage par les arbres de 15 à 25 % (en fonction des catégories d'ouvrages) ?</v>
      </c>
      <c r="D94" s="102" t="s">
        <v>137</v>
      </c>
      <c r="E94" s="102" t="s">
        <v>250</v>
      </c>
      <c r="F94" s="102"/>
    </row>
    <row r="95" spans="2:6" ht="50" x14ac:dyDescent="0.25">
      <c r="B95" s="100">
        <v>92</v>
      </c>
      <c r="C95" s="101" t="str">
        <f t="shared" si="1"/>
        <v>Les trottoirs, les pistes cyclables, les places et les parkings à faible trafic peuvent-ils être aménagés de manière à permettre l'infiltration d'eau ?</v>
      </c>
      <c r="D95" s="102" t="s">
        <v>117</v>
      </c>
      <c r="E95" s="102" t="s">
        <v>231</v>
      </c>
      <c r="F95" s="102"/>
    </row>
    <row r="96" spans="2:6" ht="37.5" x14ac:dyDescent="0.25">
      <c r="B96" s="100">
        <v>93</v>
      </c>
      <c r="C96" s="101" t="str">
        <f t="shared" si="1"/>
        <v xml:space="preserve">L'eau de pluie d'au moins deux tiers des toits peut-elle être retenue ou infiltrée localement ? </v>
      </c>
      <c r="D96" s="102" t="s">
        <v>138</v>
      </c>
      <c r="E96" s="102" t="s">
        <v>189</v>
      </c>
      <c r="F96" s="102"/>
    </row>
    <row r="97" spans="2:6" ht="37.5" x14ac:dyDescent="0.25">
      <c r="B97" s="100">
        <v>94</v>
      </c>
      <c r="C97" s="101" t="str">
        <f t="shared" si="1"/>
        <v>Un espace important est-il prévu pour le stationnement des vélos (p. ex. logement = 1 place de parc pour vélo par chambre) ?</v>
      </c>
      <c r="D97" s="102" t="s">
        <v>94</v>
      </c>
      <c r="E97" s="102" t="s">
        <v>251</v>
      </c>
      <c r="F97" s="102"/>
    </row>
    <row r="98" spans="2:6" ht="50" x14ac:dyDescent="0.25">
      <c r="B98" s="100">
        <v>95</v>
      </c>
      <c r="C98" s="101" t="str">
        <f t="shared" si="1"/>
        <v>Les places de stationnement pour vélos sont-elles équipées d'un bon éclairage, de possibilités d'attacher les vélos et d'espaces de circulation suffisants ?</v>
      </c>
      <c r="D98" s="102" t="s">
        <v>114</v>
      </c>
      <c r="E98" s="102" t="s">
        <v>232</v>
      </c>
      <c r="F98" s="102"/>
    </row>
    <row r="99" spans="2:6" ht="50" x14ac:dyDescent="0.25">
      <c r="B99" s="100">
        <v>96</v>
      </c>
      <c r="C99" s="101" t="str">
        <f t="shared" si="1"/>
        <v>Une desserte finement maillée est-elle prévue pour les vélos et les piétons (par ex. sans grands détours autour des bâtiments) ?</v>
      </c>
      <c r="D99" s="102" t="s">
        <v>66</v>
      </c>
      <c r="E99" s="102" t="s">
        <v>233</v>
      </c>
      <c r="F99" s="102"/>
    </row>
    <row r="100" spans="2:6" ht="37.5" x14ac:dyDescent="0.25">
      <c r="B100" s="100">
        <v>97</v>
      </c>
      <c r="C100" s="101" t="str">
        <f t="shared" si="1"/>
        <v>Est-il possible d'assurer un bon raccordement au réseau cyclable et piétonnier en dehors du quartier ?</v>
      </c>
      <c r="D100" s="102" t="s">
        <v>67</v>
      </c>
      <c r="E100" s="102" t="s">
        <v>234</v>
      </c>
      <c r="F100" s="102"/>
    </row>
    <row r="101" spans="2:6" ht="62.5" x14ac:dyDescent="0.25">
      <c r="B101" s="100">
        <v>98</v>
      </c>
      <c r="C101" s="101" t="str">
        <f t="shared" si="1"/>
        <v xml:space="preserve">Pour au moins 60 % des places de parc pour voitures dans les nouveaux bâtiments, les installations électriques peuvent-elles être mises en place (avec prise électrique mais sans borne de recharge) ? </v>
      </c>
      <c r="D101" s="102" t="s">
        <v>133</v>
      </c>
      <c r="E101" s="102" t="s">
        <v>252</v>
      </c>
      <c r="F101" s="102"/>
    </row>
    <row r="102" spans="2:6" ht="62.5" x14ac:dyDescent="0.25">
      <c r="B102" s="100">
        <v>99</v>
      </c>
      <c r="C102" s="101" t="str">
        <f t="shared" si="1"/>
        <v>Les gaines et les systèmes de support de câbles peuvent-ils être installés sur les places de stationnement des bâtiments existants rénovés ? S'il n'y a pas de bâtiments existants, répondez par « oui ».</v>
      </c>
      <c r="D102" s="102" t="s">
        <v>135</v>
      </c>
      <c r="E102" s="102" t="s">
        <v>190</v>
      </c>
      <c r="F102" s="102"/>
    </row>
    <row r="103" spans="2:6" ht="62.5" x14ac:dyDescent="0.25">
      <c r="B103" s="100">
        <v>100</v>
      </c>
      <c r="C103" s="101" t="str">
        <f t="shared" si="1"/>
        <v>Un système de partage de véhicules (sur le quartier ou à proximité de celui-ci, peut aussi être avec un fournisseur externe) est-il prévu? Par exemple, partage de vélos, Hub Mobility ou partage de scooters.</v>
      </c>
      <c r="D103" s="102" t="s">
        <v>129</v>
      </c>
      <c r="E103" s="102" t="s">
        <v>253</v>
      </c>
      <c r="F103" s="102"/>
    </row>
    <row r="104" spans="2:6" ht="37.5" x14ac:dyDescent="0.25">
      <c r="B104" s="100">
        <v>101</v>
      </c>
      <c r="C104" s="101" t="str">
        <f t="shared" si="1"/>
        <v>Une offre de logements ciblée avec des plans d'étage bien conçus permet de garantir une densité d'utilisation élevée.</v>
      </c>
      <c r="D104" s="102" t="s">
        <v>73</v>
      </c>
      <c r="E104" s="102" t="s">
        <v>235</v>
      </c>
      <c r="F104" s="102"/>
    </row>
    <row r="105" spans="2:6" ht="87.5" x14ac:dyDescent="0.25">
      <c r="B105" s="100">
        <v>102</v>
      </c>
      <c r="C105" s="101" t="str">
        <f t="shared" si="1"/>
        <v>Le monitoring d'au moins un tiers des bâtiments d'habitation (par rapport à la part de SRE) sera développé pour que les occupants puissent facilement consulter les paramètres énergétiques (électricité, chaleur, froid) pour leur unité d'utilisation sur un affichage numérique.</v>
      </c>
      <c r="D105" s="102" t="s">
        <v>74</v>
      </c>
      <c r="E105" s="102" t="s">
        <v>236</v>
      </c>
      <c r="F105" s="102"/>
    </row>
    <row r="106" spans="2:6" ht="25" x14ac:dyDescent="0.25">
      <c r="B106" s="100">
        <v>103</v>
      </c>
      <c r="C106" s="101" t="str">
        <f t="shared" si="1"/>
        <v>Une autre mesure ayant un effet positif sur le thème B sera mise en œuvre.</v>
      </c>
      <c r="D106" s="102" t="s">
        <v>122</v>
      </c>
      <c r="E106" s="102" t="s">
        <v>254</v>
      </c>
      <c r="F106" s="102"/>
    </row>
    <row r="107" spans="2:6" ht="50" x14ac:dyDescent="0.25">
      <c r="B107" s="100">
        <v>104</v>
      </c>
      <c r="C107" s="101" t="str">
        <f t="shared" si="1"/>
        <v>Une solution de stockage à long terme innovante sera mise en œuvre pour stocker de l'énergie thermique ou électrique produite sur le quartier.</v>
      </c>
      <c r="D107" s="102" t="s">
        <v>75</v>
      </c>
      <c r="E107" s="102" t="s">
        <v>263</v>
      </c>
      <c r="F107" s="102"/>
    </row>
    <row r="108" spans="2:6" ht="100" x14ac:dyDescent="0.25">
      <c r="B108" s="100">
        <v>105</v>
      </c>
      <c r="C108" s="101" t="str">
        <f t="shared" si="1"/>
        <v xml:space="preserve">Une part importante des matériaux de construction provient de matériaux obtenus localement (par ex. isolation, éléments porteurs, remblai, revêtement des murs,...). Distances max. jusqu'au lieu d'extraction : terre, argile, pierres, gravier et sable : 25 km, autres matériaux de construction : 100 km. </v>
      </c>
      <c r="D108" s="102" t="s">
        <v>130</v>
      </c>
      <c r="E108" s="102" t="s">
        <v>237</v>
      </c>
      <c r="F108" s="102"/>
    </row>
    <row r="109" spans="2:6" ht="87.5" x14ac:dyDescent="0.25">
      <c r="B109" s="100">
        <v>106</v>
      </c>
      <c r="C109" s="101" t="str">
        <f t="shared" si="1"/>
        <v>Des mesures de réemploi d'éléments de construction sont mises en œuvre. Des listes de réemploi sont établies pour tous les bâtiments déconstruits (totalement ou en partie). Les éléments de construction réutilisés sont indiqués sur les plans de construction.</v>
      </c>
      <c r="D109" s="102" t="s">
        <v>76</v>
      </c>
      <c r="E109" s="102" t="s">
        <v>238</v>
      </c>
      <c r="F109" s="102"/>
    </row>
    <row r="110" spans="2:6" ht="50" x14ac:dyDescent="0.25">
      <c r="B110" s="100">
        <v>107</v>
      </c>
      <c r="C110" s="101" t="str">
        <f t="shared" si="1"/>
        <v>Au maximum 40 % des matériaux d'excavation normaux sont évacués. La quantité normale de déblais est de 1 m3 par m2 de SRE.</v>
      </c>
      <c r="D110" s="102" t="s">
        <v>77</v>
      </c>
      <c r="E110" s="102" t="s">
        <v>191</v>
      </c>
      <c r="F110" s="102"/>
    </row>
    <row r="111" spans="2:6" ht="25" x14ac:dyDescent="0.25">
      <c r="B111" s="100">
        <v>108</v>
      </c>
      <c r="C111" s="101" t="str">
        <f t="shared" si="1"/>
        <v>Une  autre mesure ayant un effet positif sur le thème C est mise en œuvre.</v>
      </c>
      <c r="D111" s="102" t="s">
        <v>123</v>
      </c>
      <c r="E111" s="102" t="s">
        <v>255</v>
      </c>
      <c r="F111" s="102"/>
    </row>
    <row r="112" spans="2:6" ht="37.5" x14ac:dyDescent="0.25">
      <c r="B112" s="100">
        <v>109</v>
      </c>
      <c r="C112" s="101" t="str">
        <f t="shared" si="1"/>
        <v>L'orientation et la structure des nouvelles constructions sont planifiées de manière à garantir une bonne aération du quartier.</v>
      </c>
      <c r="D112" s="102" t="s">
        <v>78</v>
      </c>
      <c r="E112" s="102" t="s">
        <v>239</v>
      </c>
      <c r="F112" s="102"/>
    </row>
    <row r="113" spans="2:6" ht="37.5" x14ac:dyDescent="0.25">
      <c r="B113" s="100">
        <v>110</v>
      </c>
      <c r="C113" s="101" t="str">
        <f t="shared" si="1"/>
        <v>L'eau de pluie provenant d'au moins 20 % des surfaces de toit est stockée et utilisée à des fins privées ou commerciales.</v>
      </c>
      <c r="D113" s="102" t="s">
        <v>79</v>
      </c>
      <c r="E113" s="102" t="s">
        <v>240</v>
      </c>
      <c r="F113" s="102"/>
    </row>
    <row r="114" spans="2:6" ht="62.5" x14ac:dyDescent="0.25">
      <c r="B114" s="100">
        <v>111</v>
      </c>
      <c r="C114" s="101" t="str">
        <f t="shared" si="1"/>
        <v>La construction de nouvelles infrastructures souterraines sous des espaces libres situés en dehors de l’emprise au sol des bâtiments existants ou de nouvelles constructions est exclue.</v>
      </c>
      <c r="D114" s="102" t="s">
        <v>121</v>
      </c>
      <c r="E114" s="102" t="s">
        <v>241</v>
      </c>
      <c r="F114" s="102"/>
    </row>
    <row r="115" spans="2:6" ht="25" x14ac:dyDescent="0.25">
      <c r="B115" s="100">
        <v>112</v>
      </c>
      <c r="C115" s="101" t="str">
        <f t="shared" si="1"/>
        <v>Une autre mesure ayant un effet positif sur le thème D est mise en œuvre.</v>
      </c>
      <c r="D115" s="102" t="s">
        <v>124</v>
      </c>
      <c r="E115" s="102" t="s">
        <v>256</v>
      </c>
      <c r="F115" s="102"/>
    </row>
    <row r="116" spans="2:6" ht="50" x14ac:dyDescent="0.25">
      <c r="B116" s="100">
        <v>113</v>
      </c>
      <c r="C116" s="101" t="str">
        <f t="shared" si="1"/>
        <v>On prévoit particulièrement peu de places de stationnement (PP) pour voitures de tourisme. Par exemple, habitat en zone rurale : moins de 1 PP par logement.</v>
      </c>
      <c r="D116" s="102" t="s">
        <v>80</v>
      </c>
      <c r="E116" s="102" t="s">
        <v>257</v>
      </c>
      <c r="F116" s="102"/>
    </row>
    <row r="117" spans="2:6" ht="63" thickBot="1" x14ac:dyDescent="0.3">
      <c r="B117" s="109">
        <v>114</v>
      </c>
      <c r="C117" s="110" t="str">
        <f t="shared" si="1"/>
        <v>Au moins deux aménagements différents contribuant à réduire le besoin en mobilité des habitant·e·s sont créés. Il peut s'agir par exemple d'une épicerie, d'un restaurant ou d'un jardin d'enfants.</v>
      </c>
      <c r="D117" s="102" t="s">
        <v>81</v>
      </c>
      <c r="E117" s="102" t="s">
        <v>258</v>
      </c>
      <c r="F117" s="102"/>
    </row>
    <row r="118" spans="2:6" ht="75" x14ac:dyDescent="0.25">
      <c r="B118" s="112">
        <v>115</v>
      </c>
      <c r="C118" s="113" t="str">
        <f t="shared" si="1"/>
        <v>Au moins deux mesures visant à réduire le trafic individuel motorisé sont mises en œuvre. Par exemple, des offres de services pour les utilisateur·trice·s de vélos ou des dispositions contractuelles limitant les possibilités de posséder une voiture.</v>
      </c>
      <c r="D118" s="102" t="s">
        <v>110</v>
      </c>
      <c r="E118" s="102" t="s">
        <v>259</v>
      </c>
      <c r="F118" s="102"/>
    </row>
    <row r="119" spans="2:6" ht="37.5" x14ac:dyDescent="0.25">
      <c r="B119" s="100">
        <v>116</v>
      </c>
      <c r="C119" s="101" t="str">
        <f t="shared" si="1"/>
        <v>Au moins 5 % des places de stationnement pour voitures particulières sont équipées de stations de recharge bidirectionnelles.</v>
      </c>
      <c r="D119" s="102" t="s">
        <v>82</v>
      </c>
      <c r="E119" s="102" t="s">
        <v>192</v>
      </c>
      <c r="F119" s="102"/>
    </row>
    <row r="120" spans="2:6" ht="25" x14ac:dyDescent="0.25">
      <c r="B120" s="100">
        <v>117</v>
      </c>
      <c r="C120" s="101" t="str">
        <f t="shared" si="1"/>
        <v>Une autre mesure ayant un effet positif sur le thème E est mise en œuvre.</v>
      </c>
      <c r="D120" s="102" t="s">
        <v>125</v>
      </c>
      <c r="E120" s="102" t="s">
        <v>260</v>
      </c>
      <c r="F120" s="102"/>
    </row>
    <row r="121" spans="2:6" x14ac:dyDescent="0.25">
      <c r="B121" s="100">
        <v>118</v>
      </c>
      <c r="C121" s="101">
        <f t="shared" si="1"/>
        <v>0</v>
      </c>
      <c r="D121" s="102"/>
      <c r="E121" s="102"/>
      <c r="F121" s="102"/>
    </row>
    <row r="122" spans="2:6" x14ac:dyDescent="0.25">
      <c r="B122" s="100">
        <v>119</v>
      </c>
      <c r="C122" s="101">
        <f t="shared" si="1"/>
        <v>0</v>
      </c>
      <c r="D122" s="102"/>
      <c r="E122" s="102"/>
      <c r="F122" s="102"/>
    </row>
    <row r="123" spans="2:6" x14ac:dyDescent="0.25">
      <c r="B123" s="100">
        <v>120</v>
      </c>
      <c r="C123" s="101">
        <f t="shared" si="1"/>
        <v>0</v>
      </c>
      <c r="D123" s="102"/>
      <c r="E123" s="102"/>
      <c r="F123" s="102"/>
    </row>
    <row r="124" spans="2:6" x14ac:dyDescent="0.25">
      <c r="B124" s="100">
        <v>121</v>
      </c>
      <c r="C124" s="101">
        <f t="shared" si="1"/>
        <v>0</v>
      </c>
      <c r="D124" s="102"/>
      <c r="E124" s="102"/>
      <c r="F124" s="102"/>
    </row>
    <row r="125" spans="2:6" x14ac:dyDescent="0.25">
      <c r="B125" s="100">
        <v>122</v>
      </c>
      <c r="C125" s="101">
        <f t="shared" si="1"/>
        <v>0</v>
      </c>
      <c r="D125" s="102"/>
      <c r="E125" s="102"/>
      <c r="F125" s="102"/>
    </row>
    <row r="126" spans="2:6" x14ac:dyDescent="0.25">
      <c r="B126" s="100">
        <v>123</v>
      </c>
      <c r="C126" s="101">
        <f t="shared" si="1"/>
        <v>0</v>
      </c>
      <c r="D126" s="105"/>
      <c r="E126" s="102"/>
      <c r="F126" s="102"/>
    </row>
    <row r="127" spans="2:6" x14ac:dyDescent="0.25">
      <c r="B127" s="100">
        <v>124</v>
      </c>
      <c r="C127" s="101">
        <f t="shared" si="1"/>
        <v>0</v>
      </c>
      <c r="D127" s="105"/>
      <c r="E127" s="102"/>
      <c r="F127" s="102"/>
    </row>
    <row r="128" spans="2:6" x14ac:dyDescent="0.25">
      <c r="B128" s="100">
        <v>125</v>
      </c>
      <c r="C128" s="101">
        <f t="shared" si="1"/>
        <v>0</v>
      </c>
      <c r="D128" s="105"/>
      <c r="E128" s="102"/>
      <c r="F128" s="102"/>
    </row>
    <row r="129" spans="2:6" x14ac:dyDescent="0.25">
      <c r="B129" s="100">
        <v>126</v>
      </c>
      <c r="C129" s="101">
        <f t="shared" si="1"/>
        <v>0</v>
      </c>
      <c r="D129" s="105"/>
      <c r="E129" s="102"/>
      <c r="F129" s="102"/>
    </row>
    <row r="130" spans="2:6" x14ac:dyDescent="0.25">
      <c r="B130" s="100">
        <v>127</v>
      </c>
      <c r="C130" s="101">
        <f t="shared" si="1"/>
        <v>0</v>
      </c>
      <c r="D130" s="105"/>
      <c r="E130" s="102"/>
      <c r="F130" s="102"/>
    </row>
    <row r="131" spans="2:6" x14ac:dyDescent="0.25">
      <c r="B131" s="100">
        <v>128</v>
      </c>
      <c r="C131" s="101">
        <f t="shared" si="1"/>
        <v>0</v>
      </c>
      <c r="D131" s="105"/>
      <c r="E131" s="102"/>
      <c r="F131" s="102"/>
    </row>
    <row r="132" spans="2:6" x14ac:dyDescent="0.25">
      <c r="B132" s="100">
        <v>129</v>
      </c>
      <c r="C132" s="101">
        <f t="shared" si="1"/>
        <v>0</v>
      </c>
      <c r="D132" s="105"/>
      <c r="E132" s="102"/>
      <c r="F132" s="102"/>
    </row>
    <row r="133" spans="2:6" x14ac:dyDescent="0.25">
      <c r="B133" s="100">
        <v>130</v>
      </c>
      <c r="C133" s="101">
        <f t="shared" ref="C133:C144" si="2">INDEX($D$4:$F$507,$B133,$D$1)</f>
        <v>0</v>
      </c>
      <c r="D133" s="102"/>
      <c r="E133" s="102"/>
      <c r="F133" s="102"/>
    </row>
    <row r="134" spans="2:6" x14ac:dyDescent="0.25">
      <c r="B134" s="100">
        <v>131</v>
      </c>
      <c r="C134" s="101">
        <f t="shared" si="2"/>
        <v>0</v>
      </c>
      <c r="D134" s="102"/>
      <c r="E134" s="102"/>
      <c r="F134" s="102"/>
    </row>
    <row r="135" spans="2:6" x14ac:dyDescent="0.25">
      <c r="B135" s="100">
        <v>132</v>
      </c>
      <c r="C135" s="101">
        <f t="shared" si="2"/>
        <v>0</v>
      </c>
      <c r="D135" s="102"/>
      <c r="E135" s="102"/>
      <c r="F135" s="102"/>
    </row>
    <row r="136" spans="2:6" x14ac:dyDescent="0.25">
      <c r="B136" s="100">
        <v>133</v>
      </c>
      <c r="C136" s="101">
        <f t="shared" si="2"/>
        <v>0</v>
      </c>
      <c r="D136" s="102"/>
      <c r="E136" s="102"/>
      <c r="F136" s="102"/>
    </row>
    <row r="137" spans="2:6" x14ac:dyDescent="0.25">
      <c r="B137" s="100">
        <v>134</v>
      </c>
      <c r="C137" s="101">
        <f t="shared" si="2"/>
        <v>0</v>
      </c>
      <c r="D137" s="102"/>
      <c r="E137" s="102"/>
      <c r="F137" s="102"/>
    </row>
    <row r="138" spans="2:6" x14ac:dyDescent="0.25">
      <c r="B138" s="100">
        <v>135</v>
      </c>
      <c r="C138" s="101">
        <f t="shared" si="2"/>
        <v>0</v>
      </c>
      <c r="D138" s="102"/>
      <c r="E138" s="102"/>
      <c r="F138" s="102"/>
    </row>
    <row r="139" spans="2:6" x14ac:dyDescent="0.25">
      <c r="B139" s="100">
        <v>136</v>
      </c>
      <c r="C139" s="101">
        <f t="shared" si="2"/>
        <v>0</v>
      </c>
      <c r="D139" s="102"/>
      <c r="E139" s="102"/>
      <c r="F139" s="102"/>
    </row>
    <row r="140" spans="2:6" x14ac:dyDescent="0.25">
      <c r="B140" s="100">
        <v>137</v>
      </c>
      <c r="C140" s="101">
        <f t="shared" si="2"/>
        <v>0</v>
      </c>
      <c r="D140" s="115"/>
      <c r="E140" s="115"/>
      <c r="F140" s="115"/>
    </row>
    <row r="141" spans="2:6" x14ac:dyDescent="0.25">
      <c r="B141" s="100">
        <v>138</v>
      </c>
      <c r="C141" s="101">
        <f t="shared" si="2"/>
        <v>0</v>
      </c>
      <c r="D141" s="102"/>
      <c r="E141" s="102"/>
      <c r="F141" s="102"/>
    </row>
    <row r="142" spans="2:6" x14ac:dyDescent="0.25">
      <c r="B142" s="100">
        <v>139</v>
      </c>
      <c r="C142" s="101">
        <f t="shared" si="2"/>
        <v>0</v>
      </c>
      <c r="D142" s="102"/>
      <c r="E142" s="102"/>
      <c r="F142" s="102"/>
    </row>
    <row r="143" spans="2:6" x14ac:dyDescent="0.25">
      <c r="B143" s="100">
        <v>140</v>
      </c>
      <c r="C143" s="101">
        <f t="shared" si="2"/>
        <v>0</v>
      </c>
      <c r="D143" s="102"/>
      <c r="E143" s="102"/>
      <c r="F143" s="102"/>
    </row>
    <row r="144" spans="2:6" x14ac:dyDescent="0.25">
      <c r="B144" s="100">
        <v>141</v>
      </c>
      <c r="C144" s="101">
        <f t="shared" si="2"/>
        <v>0</v>
      </c>
      <c r="D144" s="102"/>
      <c r="E144" s="102"/>
      <c r="F144" s="102"/>
    </row>
  </sheetData>
  <dataValidations count="1">
    <dataValidation type="list" allowBlank="1" showInputMessage="1" showErrorMessage="1" sqref="C1" xr:uid="{C684D3F6-95BE-4334-A1D7-C4AA163D6684}">
      <formula1>$I$1:$I$3</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9415a2c-3045-4769-8042-b2d573daa356">
      <UserInfo>
        <DisplayName>Christian Stünzi | Minergie</DisplayName>
        <AccountId>119</AccountId>
        <AccountType/>
      </UserInfo>
      <UserInfo>
        <DisplayName>Sabine von Stockar | Minergie</DisplayName>
        <AccountId>74</AccountId>
        <AccountType/>
      </UserInfo>
      <UserInfo>
        <DisplayName>Stefanie Steiner | Minergie</DisplayName>
        <AccountId>82</AccountId>
        <AccountType/>
      </UserInfo>
      <UserInfo>
        <DisplayName>Andreas Meyer | Minergie</DisplayName>
        <AccountId>94</AccountId>
        <AccountType/>
      </UserInfo>
      <UserInfo>
        <DisplayName>Maja Dzakulin | Minergie</DisplayName>
        <AccountId>113</AccountId>
        <AccountType/>
      </UserInfo>
    </SharedWithUsers>
    <_dlc_DocId xmlns="19415a2c-3045-4769-8042-b2d573daa356">SKCW24DMUQ4M-227545371-607941</_dlc_DocId>
    <_dlc_DocIdUrl xmlns="19415a2c-3045-4769-8042-b2d573daa356">
      <Url>https://mst239701.sharepoint.com/sites/Files/_layouts/15/DocIdRedir.aspx?ID=SKCW24DMUQ4M-227545371-607941</Url>
      <Description>SKCW24DMUQ4M-227545371-607941</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5" ma:contentTypeDescription="Create a new document." ma:contentTypeScope="" ma:versionID="fbd0640b3d306804672d321c1ab9023d">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f584a69666580f70eee65f3c3a94f408"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B3265AA-4190-4938-A7D2-B982359395A0}">
  <ds:schemaRefs>
    <ds:schemaRef ds:uri="http://schemas.microsoft.com/sharepoint/v3/contenttype/forms"/>
  </ds:schemaRefs>
</ds:datastoreItem>
</file>

<file path=customXml/itemProps2.xml><?xml version="1.0" encoding="utf-8"?>
<ds:datastoreItem xmlns:ds="http://schemas.openxmlformats.org/officeDocument/2006/customXml" ds:itemID="{357697DE-E496-49B5-A5CD-921EB6BE9332}">
  <ds:schemaRefs>
    <ds:schemaRef ds:uri="19415a2c-3045-4769-8042-b2d573daa356"/>
    <ds:schemaRef ds:uri="http://purl.org/dc/elements/1.1/"/>
    <ds:schemaRef ds:uri="http://www.w3.org/XML/1998/namespace"/>
    <ds:schemaRef ds:uri="http://schemas.microsoft.com/office/infopath/2007/PartnerControls"/>
    <ds:schemaRef ds:uri="http://schemas.microsoft.com/office/2006/documentManagement/types"/>
    <ds:schemaRef ds:uri="f9ded8a6-640d-4e2b-81aa-3f415abfbf2d"/>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6061991D-195E-4708-BFAF-BD3CFFF62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193FEB3-251C-4221-916E-7B4F338C304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7</vt:i4>
      </vt:variant>
    </vt:vector>
  </HeadingPairs>
  <TitlesOfParts>
    <vt:vector size="10" baseType="lpstr">
      <vt:lpstr>Pre_Check</vt:lpstr>
      <vt:lpstr>Liste</vt:lpstr>
      <vt:lpstr>Translation</vt:lpstr>
      <vt:lpstr>Pre_Check!Druckbereich</vt:lpstr>
      <vt:lpstr>EVT</vt:lpstr>
      <vt:lpstr>LST_Antwort</vt:lpstr>
      <vt:lpstr>LST_AntwortVerweis</vt:lpstr>
      <vt:lpstr>LST_Wahlvorgaben</vt:lpstr>
      <vt:lpstr>NO</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Stefanie Steiner | Minergie</dc:creator>
  <cp:lastModifiedBy>Maja Dzakulin | Minergie</cp:lastModifiedBy>
  <cp:lastPrinted>2024-04-18T06:35:01Z</cp:lastPrinted>
  <dcterms:created xsi:type="dcterms:W3CDTF">2024-04-04T07:35:38Z</dcterms:created>
  <dcterms:modified xsi:type="dcterms:W3CDTF">2024-10-25T08:14:14Z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11d954b5-e400-43a8-b304-a366b6f1b761</vt:lpwstr>
  </property>
  <property fmtid="{D5CDD505-2E9C-101B-9397-08002B2CF9AE}" pid="4" name="MediaServiceImageTags">
    <vt:lpwstr/>
  </property>
</Properties>
</file>