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maja.dzakulin\Desktop\"/>
    </mc:Choice>
  </mc:AlternateContent>
  <xr:revisionPtr revIDLastSave="0" documentId="8_{5E064A55-6A13-4BF6-8896-4A3342784E18}" xr6:coauthVersionLast="47" xr6:coauthVersionMax="47" xr10:uidLastSave="{00000000-0000-0000-0000-000000000000}"/>
  <workbookProtection workbookAlgorithmName="SHA-512" workbookHashValue="JGOImkCBpjPqT87eowofxZFcaTmRSiHlgYm70lm6PY5QZ2n/NumYgtHqivVtzjfiZ27KSYXpM95rF3ivT8E6WA==" workbookSaltValue="KfHZpI4PRvJ8M2xi5vum2w==" workbookSpinCount="100000" lockStructure="1"/>
  <bookViews>
    <workbookView xWindow="-110" yWindow="-110" windowWidth="19420" windowHeight="10420" xr2:uid="{F5CC2DC9-F2D6-412D-93F0-C81FC627C84D}"/>
  </bookViews>
  <sheets>
    <sheet name="Pre_Check" sheetId="1" r:id="rId1"/>
    <sheet name="Liste" sheetId="2" state="hidden" r:id="rId2"/>
    <sheet name="Translation" sheetId="3" state="hidden" r:id="rId3"/>
  </sheets>
  <definedNames>
    <definedName name="_xlnm.Print_Area" localSheetId="0">Pre_Check!$A$1:$G$60</definedName>
    <definedName name="EVT">Liste!$C$5</definedName>
    <definedName name="LST_Antwort">Liste!$B$3:$B$6</definedName>
    <definedName name="LST_AntwortVerweis">Liste!$B$3:$C$6</definedName>
    <definedName name="LST_Wahlvorgaben">Liste!$B$9:$B$10</definedName>
    <definedName name="NO">Liste!$C$4</definedName>
    <definedName name="YES">Liste!$C$3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3" l="1"/>
  <c r="C142" i="3" s="1"/>
  <c r="C1" i="1"/>
  <c r="F3" i="3"/>
  <c r="E3" i="3"/>
  <c r="D3" i="3"/>
  <c r="C31" i="3" l="1"/>
  <c r="E42" i="1" s="1"/>
  <c r="C7" i="3"/>
  <c r="B4" i="1" s="1"/>
  <c r="C15" i="3"/>
  <c r="G3" i="1" s="1"/>
  <c r="C23" i="3"/>
  <c r="C8" i="3"/>
  <c r="C16" i="3"/>
  <c r="G4" i="1" s="1"/>
  <c r="C24" i="3"/>
  <c r="J39" i="1" s="1"/>
  <c r="C32" i="3"/>
  <c r="B3" i="2" s="1"/>
  <c r="C40" i="3"/>
  <c r="C2" i="2" s="1"/>
  <c r="C48" i="3"/>
  <c r="C18" i="1" s="1"/>
  <c r="C56" i="3"/>
  <c r="C33" i="1" s="1"/>
  <c r="C64" i="3"/>
  <c r="C48" i="1" s="1"/>
  <c r="C72" i="3"/>
  <c r="C56" i="1" s="1"/>
  <c r="C80" i="3"/>
  <c r="D14" i="1" s="1"/>
  <c r="C88" i="3"/>
  <c r="D22" i="1" s="1"/>
  <c r="C96" i="3"/>
  <c r="D30" i="1" s="1"/>
  <c r="C104" i="3"/>
  <c r="D43" i="1" s="1"/>
  <c r="C112" i="3"/>
  <c r="D51" i="1" s="1"/>
  <c r="C120" i="3"/>
  <c r="D59" i="1" s="1"/>
  <c r="C128" i="3"/>
  <c r="C136" i="3"/>
  <c r="C144" i="3"/>
  <c r="C9" i="3"/>
  <c r="B7" i="1" s="1"/>
  <c r="C17" i="3"/>
  <c r="G5" i="1" s="1"/>
  <c r="C25" i="3"/>
  <c r="I42" i="1" s="1"/>
  <c r="C33" i="3"/>
  <c r="B4" i="2" s="1"/>
  <c r="C41" i="3"/>
  <c r="C49" i="3"/>
  <c r="C20" i="1" s="1"/>
  <c r="C57" i="3"/>
  <c r="C35" i="1" s="1"/>
  <c r="C65" i="3"/>
  <c r="C49" i="1" s="1"/>
  <c r="C73" i="3"/>
  <c r="C57" i="1" s="1"/>
  <c r="C81" i="3"/>
  <c r="D15" i="1" s="1"/>
  <c r="C89" i="3"/>
  <c r="D23" i="1" s="1"/>
  <c r="C97" i="3"/>
  <c r="D31" i="1" s="1"/>
  <c r="C105" i="3"/>
  <c r="D44" i="1" s="1"/>
  <c r="C113" i="3"/>
  <c r="D52" i="1" s="1"/>
  <c r="C121" i="3"/>
  <c r="C129" i="3"/>
  <c r="C137" i="3"/>
  <c r="C10" i="3"/>
  <c r="B9" i="1" s="1"/>
  <c r="C18" i="3"/>
  <c r="I2" i="1" s="1"/>
  <c r="C26" i="3"/>
  <c r="B40" i="1" s="1"/>
  <c r="C34" i="3"/>
  <c r="B5" i="2" s="1"/>
  <c r="C42" i="3"/>
  <c r="C10" i="1" s="1"/>
  <c r="C50" i="3"/>
  <c r="C21" i="1" s="1"/>
  <c r="C58" i="3"/>
  <c r="C37" i="1" s="1"/>
  <c r="C66" i="3"/>
  <c r="C50" i="1" s="1"/>
  <c r="C74" i="3"/>
  <c r="C58" i="1" s="1"/>
  <c r="C82" i="3"/>
  <c r="D16" i="1" s="1"/>
  <c r="C90" i="3"/>
  <c r="D24" i="1" s="1"/>
  <c r="C98" i="3"/>
  <c r="D32" i="1" s="1"/>
  <c r="C106" i="3"/>
  <c r="D45" i="1" s="1"/>
  <c r="C114" i="3"/>
  <c r="D53" i="1" s="1"/>
  <c r="C122" i="3"/>
  <c r="C130" i="3"/>
  <c r="C138" i="3"/>
  <c r="C39" i="3"/>
  <c r="C47" i="3"/>
  <c r="C17" i="1" s="1"/>
  <c r="C55" i="3"/>
  <c r="C32" i="1" s="1"/>
  <c r="C63" i="3"/>
  <c r="C47" i="1" s="1"/>
  <c r="C71" i="3"/>
  <c r="C55" i="1" s="1"/>
  <c r="C79" i="3"/>
  <c r="D13" i="1" s="1"/>
  <c r="C87" i="3"/>
  <c r="D21" i="1" s="1"/>
  <c r="C95" i="3"/>
  <c r="D29" i="1" s="1"/>
  <c r="C103" i="3"/>
  <c r="D37" i="1" s="1"/>
  <c r="C111" i="3"/>
  <c r="D50" i="1" s="1"/>
  <c r="C119" i="3"/>
  <c r="D58" i="1" s="1"/>
  <c r="C127" i="3"/>
  <c r="C135" i="3"/>
  <c r="C143" i="3"/>
  <c r="C11" i="3"/>
  <c r="D9" i="1" s="1"/>
  <c r="C19" i="3"/>
  <c r="I9" i="1" s="1"/>
  <c r="C27" i="3"/>
  <c r="C35" i="3"/>
  <c r="B9" i="2" s="1"/>
  <c r="C43" i="3"/>
  <c r="C13" i="1" s="1"/>
  <c r="C51" i="3"/>
  <c r="C26" i="1" s="1"/>
  <c r="C59" i="3"/>
  <c r="C43" i="1" s="1"/>
  <c r="C67" i="3"/>
  <c r="C51" i="1" s="1"/>
  <c r="C75" i="3"/>
  <c r="C59" i="1" s="1"/>
  <c r="C83" i="3"/>
  <c r="D17" i="1" s="1"/>
  <c r="C91" i="3"/>
  <c r="D25" i="1" s="1"/>
  <c r="C99" i="3"/>
  <c r="D33" i="1" s="1"/>
  <c r="C107" i="3"/>
  <c r="D46" i="1" s="1"/>
  <c r="C115" i="3"/>
  <c r="D54" i="1" s="1"/>
  <c r="C123" i="3"/>
  <c r="C131" i="3"/>
  <c r="C139" i="3"/>
  <c r="C4" i="3"/>
  <c r="B1" i="1" s="1"/>
  <c r="C12" i="3"/>
  <c r="E9" i="1" s="1"/>
  <c r="C20" i="3"/>
  <c r="I20" i="1" s="1"/>
  <c r="C28" i="3"/>
  <c r="C36" i="3"/>
  <c r="B10" i="2" s="1"/>
  <c r="C44" i="3"/>
  <c r="C14" i="1" s="1"/>
  <c r="C52" i="3"/>
  <c r="C27" i="1" s="1"/>
  <c r="C60" i="3"/>
  <c r="C44" i="1" s="1"/>
  <c r="C68" i="3"/>
  <c r="C52" i="1" s="1"/>
  <c r="C76" i="3"/>
  <c r="D10" i="1" s="1"/>
  <c r="C84" i="3"/>
  <c r="D18" i="1" s="1"/>
  <c r="C92" i="3"/>
  <c r="D26" i="1" s="1"/>
  <c r="C100" i="3"/>
  <c r="D34" i="1" s="1"/>
  <c r="C108" i="3"/>
  <c r="D47" i="1" s="1"/>
  <c r="C116" i="3"/>
  <c r="D55" i="1" s="1"/>
  <c r="C124" i="3"/>
  <c r="C132" i="3"/>
  <c r="C140" i="3"/>
  <c r="C5" i="3"/>
  <c r="B2" i="1" s="1"/>
  <c r="C13" i="3"/>
  <c r="C21" i="3"/>
  <c r="C29" i="3"/>
  <c r="B42" i="1" s="1"/>
  <c r="C37" i="3"/>
  <c r="A1" i="2" s="1"/>
  <c r="C45" i="3"/>
  <c r="C15" i="1" s="1"/>
  <c r="C53" i="3"/>
  <c r="C29" i="1" s="1"/>
  <c r="C61" i="3"/>
  <c r="C45" i="1" s="1"/>
  <c r="C69" i="3"/>
  <c r="C53" i="1" s="1"/>
  <c r="C77" i="3"/>
  <c r="D11" i="1" s="1"/>
  <c r="C85" i="3"/>
  <c r="C93" i="3"/>
  <c r="D27" i="1" s="1"/>
  <c r="C101" i="3"/>
  <c r="D35" i="1" s="1"/>
  <c r="C109" i="3"/>
  <c r="D48" i="1" s="1"/>
  <c r="C117" i="3"/>
  <c r="D56" i="1" s="1"/>
  <c r="C125" i="3"/>
  <c r="C133" i="3"/>
  <c r="C141" i="3"/>
  <c r="C6" i="3"/>
  <c r="B3" i="1" s="1"/>
  <c r="C14" i="3"/>
  <c r="C22" i="3"/>
  <c r="K22" i="1" s="1"/>
  <c r="C30" i="3"/>
  <c r="D42" i="1" s="1"/>
  <c r="C38" i="3"/>
  <c r="A3" i="2" s="1"/>
  <c r="C46" i="3"/>
  <c r="C16" i="1" s="1"/>
  <c r="C54" i="3"/>
  <c r="C31" i="1" s="1"/>
  <c r="C62" i="3"/>
  <c r="C46" i="1" s="1"/>
  <c r="C70" i="3"/>
  <c r="C54" i="1" s="1"/>
  <c r="C78" i="3"/>
  <c r="C86" i="3"/>
  <c r="D20" i="1" s="1"/>
  <c r="C94" i="3"/>
  <c r="D28" i="1" s="1"/>
  <c r="C102" i="3"/>
  <c r="D36" i="1" s="1"/>
  <c r="C110" i="3"/>
  <c r="D49" i="1" s="1"/>
  <c r="C118" i="3"/>
  <c r="D57" i="1" s="1"/>
  <c r="C126" i="3"/>
  <c r="C134" i="3"/>
  <c r="I35" i="1" l="1"/>
  <c r="I30" i="1"/>
  <c r="I29" i="1"/>
  <c r="I28" i="1"/>
  <c r="I27" i="1"/>
  <c r="J34" i="1"/>
  <c r="J26" i="1"/>
  <c r="F9" i="1"/>
  <c r="D19" i="1"/>
  <c r="D12" i="1"/>
  <c r="I40" i="1"/>
  <c r="B41" i="1" s="1"/>
  <c r="B5" i="1"/>
  <c r="A9" i="2"/>
  <c r="I39" i="1"/>
  <c r="C8" i="2"/>
  <c r="G42" i="1"/>
  <c r="G9" i="1"/>
  <c r="F42" i="1"/>
  <c r="J20" i="1"/>
  <c r="I10" i="1"/>
  <c r="I36" i="1"/>
  <c r="I21" i="1"/>
  <c r="J21" i="1" s="1"/>
  <c r="I22" i="1"/>
  <c r="J22" i="1" s="1"/>
  <c r="I11" i="1"/>
  <c r="F18" i="1"/>
  <c r="F20" i="1"/>
  <c r="F17" i="1"/>
  <c r="I44" i="1"/>
  <c r="I45" i="1"/>
  <c r="I46" i="1"/>
  <c r="I47" i="1"/>
  <c r="I48" i="1"/>
  <c r="I49" i="1"/>
  <c r="I50" i="1"/>
  <c r="I51" i="1"/>
  <c r="I52" i="1"/>
  <c r="I53" i="1"/>
  <c r="I54" i="1"/>
  <c r="I55" i="1"/>
  <c r="I56" i="1"/>
  <c r="I57" i="1"/>
  <c r="I58" i="1"/>
  <c r="I59" i="1"/>
  <c r="I43" i="1"/>
  <c r="J28" i="1" l="1"/>
  <c r="F27" i="1" s="1"/>
  <c r="J36" i="1"/>
  <c r="F35" i="1" s="1"/>
  <c r="J30" i="1"/>
  <c r="J40" i="1"/>
  <c r="F10" i="1"/>
  <c r="I60" i="1"/>
  <c r="J60" i="1" l="1"/>
  <c r="F43" i="1"/>
  <c r="F29" i="1"/>
  <c r="F37" i="1"/>
  <c r="F33" i="1"/>
  <c r="F31" i="1"/>
  <c r="F32" i="1"/>
  <c r="F26" i="1"/>
  <c r="F16" i="1"/>
  <c r="F14" i="1"/>
  <c r="F15" i="1"/>
  <c r="F13" i="1"/>
  <c r="I23" i="1"/>
  <c r="J23" i="1" s="1"/>
  <c r="I24" i="1"/>
  <c r="J24" i="1" s="1"/>
  <c r="I25" i="1"/>
  <c r="J25" i="1" s="1"/>
  <c r="K25" i="1" l="1"/>
  <c r="F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C5" authorId="0" shapeId="0" xr:uid="{38A23A0C-32CD-431A-9886-1E4406161C95}">
      <text>
        <r>
          <rPr>
            <sz val="9"/>
            <color indexed="81"/>
            <rFont val="Segoe UI"/>
            <family val="2"/>
          </rPr>
          <t>Entspricht die EBF der erhaltenen Bestandesbauten 2/3 oder mehr der künftigen EBF des Areals?</t>
        </r>
      </text>
    </comment>
  </commentList>
</comments>
</file>

<file path=xl/sharedStrings.xml><?xml version="1.0" encoding="utf-8"?>
<sst xmlns="http://schemas.openxmlformats.org/spreadsheetml/2006/main" count="313" uniqueCount="270">
  <si>
    <t>-</t>
  </si>
  <si>
    <t xml:space="preserve">A1.1 </t>
  </si>
  <si>
    <t xml:space="preserve">B1.1 </t>
  </si>
  <si>
    <t xml:space="preserve">B1.2 </t>
  </si>
  <si>
    <t xml:space="preserve">B1.3 </t>
  </si>
  <si>
    <t xml:space="preserve">C1.1 </t>
  </si>
  <si>
    <t xml:space="preserve">C1.2 </t>
  </si>
  <si>
    <t xml:space="preserve">C1.3 </t>
  </si>
  <si>
    <t xml:space="preserve">C1.4 </t>
  </si>
  <si>
    <t xml:space="preserve">C2.1 </t>
  </si>
  <si>
    <t xml:space="preserve">D1.1 </t>
  </si>
  <si>
    <t xml:space="preserve">D1.2 </t>
  </si>
  <si>
    <t xml:space="preserve">D1.3 </t>
  </si>
  <si>
    <t xml:space="preserve">E1.1 </t>
  </si>
  <si>
    <t xml:space="preserve">E1.2 </t>
  </si>
  <si>
    <t xml:space="preserve">E1.3 </t>
  </si>
  <si>
    <t xml:space="preserve">E2.1 </t>
  </si>
  <si>
    <t xml:space="preserve">E2.2 </t>
  </si>
  <si>
    <t xml:space="preserve">B1.4 </t>
  </si>
  <si>
    <t xml:space="preserve">B1.5 </t>
  </si>
  <si>
    <t xml:space="preserve">B1.6 </t>
  </si>
  <si>
    <t xml:space="preserve">C1.5 </t>
  </si>
  <si>
    <t xml:space="preserve">C2.2 </t>
  </si>
  <si>
    <t xml:space="preserve">C2.3 </t>
  </si>
  <si>
    <t xml:space="preserve">C2.4 </t>
  </si>
  <si>
    <t xml:space="preserve">C2.5 </t>
  </si>
  <si>
    <t xml:space="preserve">D1.4 </t>
  </si>
  <si>
    <t xml:space="preserve">D1.5 </t>
  </si>
  <si>
    <t xml:space="preserve">D1.6 </t>
  </si>
  <si>
    <t xml:space="preserve">D1.7 </t>
  </si>
  <si>
    <t xml:space="preserve">E2.3 </t>
  </si>
  <si>
    <t xml:space="preserve">E2.4 </t>
  </si>
  <si>
    <t xml:space="preserve">E2.5 </t>
  </si>
  <si>
    <t xml:space="preserve">E2.6 </t>
  </si>
  <si>
    <t xml:space="preserve">E2.7 </t>
  </si>
  <si>
    <t>Language</t>
  </si>
  <si>
    <t>deutsch</t>
  </si>
  <si>
    <t>Version</t>
  </si>
  <si>
    <t>2024.2</t>
  </si>
  <si>
    <t>français</t>
  </si>
  <si>
    <t>Index</t>
  </si>
  <si>
    <t>Choosen language</t>
  </si>
  <si>
    <t>italiano</t>
  </si>
  <si>
    <t>Pre-Check Minergie-Areal</t>
  </si>
  <si>
    <t>Pre-Check Minergie-Quartier</t>
  </si>
  <si>
    <t>Bezeichnung Areal</t>
  </si>
  <si>
    <t>Nom du quartier</t>
  </si>
  <si>
    <t>Datum</t>
  </si>
  <si>
    <t>Date</t>
  </si>
  <si>
    <t>Anteil Bestandesbauten</t>
  </si>
  <si>
    <t>Part des bâtiments existants</t>
  </si>
  <si>
    <t>Wichtiger Hinweis: Der Pre-Check eignet sich dazu, eine erste Übersicht der Anforderungen des Minergie-Areals zu erhalten und mögliche Stolpersteine zu identifizieren. Das Ausfüllen gewährleistet nicht, dass die Anforderungen erfüllt werden - dazu müssen die detaillierten Vorgaben gemäss aktuellem Reglement berücksichtigt werden.</t>
  </si>
  <si>
    <t>Remarque importante : le Pre-Check permet d'obtenir un premier aperçu de l'adéquation d'un projet d'écoquartier avec les exigences d'une certification Minergie-Quartier et d'identifier les éventuels aspects à améliorer. Le fait de le remplir ne garantit pas que les exigences sont respectées - il faut pour cela s'en tenir aux exigences détaillées dans le règlement du label Minergie-Quartier actuel.</t>
  </si>
  <si>
    <t>Pflichtvorgaben</t>
  </si>
  <si>
    <t>Exigences</t>
  </si>
  <si>
    <t>Frage</t>
  </si>
  <si>
    <t>Question</t>
  </si>
  <si>
    <t>Antwort</t>
  </si>
  <si>
    <t>Réponse</t>
  </si>
  <si>
    <t>Bewertung</t>
  </si>
  <si>
    <t>Évaluation</t>
  </si>
  <si>
    <t>Kommentar</t>
  </si>
  <si>
    <t>Commentaire</t>
  </si>
  <si>
    <t>Keine Probleme zu erwarten</t>
  </si>
  <si>
    <t>Aucun problème attendu</t>
  </si>
  <si>
    <t>Detaillierter zu prüfen</t>
  </si>
  <si>
    <t>À examiner plus en détail</t>
  </si>
  <si>
    <t>Möglicher Stolperstein</t>
  </si>
  <si>
    <t>Problème possible</t>
  </si>
  <si>
    <t>Index für Farbcode</t>
  </si>
  <si>
    <t>Index pour le code couleur</t>
  </si>
  <si>
    <t>Bestandesbauten und Neubauten</t>
  </si>
  <si>
    <t>Bâtiments existants et nouveaux bâtiments</t>
  </si>
  <si>
    <t>Anzahl negative Punkte für CO2</t>
  </si>
  <si>
    <r>
      <t>Nombre de points négatifs pour le CO</t>
    </r>
    <r>
      <rPr>
        <vertAlign val="subscript"/>
        <sz val="10"/>
        <color theme="1"/>
        <rFont val="Arial"/>
        <family val="2"/>
      </rPr>
      <t>2</t>
    </r>
  </si>
  <si>
    <t>Vielleicht = Ja</t>
  </si>
  <si>
    <t>Peut-être = Oui</t>
  </si>
  <si>
    <t>Achtung: Frage doppelt gewertet</t>
  </si>
  <si>
    <t>Attention : question évaluée deux fois</t>
  </si>
  <si>
    <t>Anzahl Wahlvorgaben</t>
  </si>
  <si>
    <t>Nombre de mesures à choix prévues</t>
  </si>
  <si>
    <t>Anzahl "vielleicht"</t>
  </si>
  <si>
    <t>Nombre de "peut-être"</t>
  </si>
  <si>
    <t>Wahlvorgabe gewählt</t>
  </si>
  <si>
    <t>Mesures à choix sélectionnées</t>
  </si>
  <si>
    <t>Welche der folgenden Wahlvorgaben sollen / könnten im Areal umgesetzt werden? Geben Sie für die Bewertung in allen Feldern eine Antwort.</t>
  </si>
  <si>
    <t>Parmi les mesures suivantes, lesquelles seront / pourraient être mises en œuvre dans le quartier ? Pour l'évaluation, donnez une réponse dans toutes les cases.</t>
  </si>
  <si>
    <t>Bitte ganz oben den Anteil Bestandesbauten angeben.</t>
  </si>
  <si>
    <t>Veuillez indiquer tout en haut la part de bâtiments existants après transformation du quartier.</t>
  </si>
  <si>
    <t xml:space="preserve">Für die Zertifizierung nach Minergie-Areal muss mindestens die folgende Anzahl Wahlvorgaben umgesetzt werden: </t>
  </si>
  <si>
    <t xml:space="preserve">Pour obtenir la certification Minergie-Quartier, il faut mettre en œuvre au moins le nombre suivant de mesures à choix : </t>
  </si>
  <si>
    <t>Wahlvorgaben</t>
  </si>
  <si>
    <t>Mesures à choix</t>
  </si>
  <si>
    <t>Beschreibung</t>
  </si>
  <si>
    <t>Description</t>
  </si>
  <si>
    <t>Umsetzung möglich?</t>
  </si>
  <si>
    <t>Prévu ?</t>
  </si>
  <si>
    <t>Ja</t>
  </si>
  <si>
    <t>Oui</t>
  </si>
  <si>
    <t>Nein</t>
  </si>
  <si>
    <t>Non</t>
  </si>
  <si>
    <t>Vielleicht</t>
  </si>
  <si>
    <t>Peut-être</t>
  </si>
  <si>
    <t>Anteil Bestandesbauten ist kleiner als  2/3 der totalen EBF</t>
  </si>
  <si>
    <t>La part des bâtiments existants sera inférieure à 2/3 de la SRE totale.</t>
  </si>
  <si>
    <t>Anteil Bestandesbauten ist gleich oder grösser als 2/3 der totalen EBF</t>
  </si>
  <si>
    <t>La part des bâtiments existants sera égale ou supérieure à 2/3 de la SRE totale.</t>
  </si>
  <si>
    <t>Liste</t>
  </si>
  <si>
    <t>Wert</t>
  </si>
  <si>
    <t>Valeur</t>
  </si>
  <si>
    <t>Für die Auswertung muss bei allen Wahlvorgaben etwas angegeben werden.</t>
  </si>
  <si>
    <t>Pour l'évaluation, il faut indiquer quelque chose pour toutes les mesures à choix.</t>
  </si>
  <si>
    <t>Zertifizierung nach Minergie (-P/-A/-ECO)</t>
  </si>
  <si>
    <t>Certification Minergie (-P/-A/-ECO)</t>
  </si>
  <si>
    <t>Organisation</t>
  </si>
  <si>
    <t>Structure de la gérance du quartier</t>
  </si>
  <si>
    <t>Monitoring mit Energiemanagementsystem (EMS)</t>
  </si>
  <si>
    <t>Monitoring avec système de gestion de l'énergie (SGE)</t>
  </si>
  <si>
    <t>Überprüfung der energetischen Messwerte</t>
  </si>
  <si>
    <t>Vérification des valeurs des mesures énergétiques</t>
  </si>
  <si>
    <t>Betriebsenergie</t>
  </si>
  <si>
    <t>Énergie d'exploitation</t>
  </si>
  <si>
    <t>Nutzung thermische Energie</t>
  </si>
  <si>
    <t>Utilisation de l'énergie thermique</t>
  </si>
  <si>
    <t>Fossilfreie Fernwärme</t>
  </si>
  <si>
    <t>Chauffage à distance sans énergie fossile</t>
  </si>
  <si>
    <t>Nutzung solare Energie</t>
  </si>
  <si>
    <t>Utilisation de l'énergie solaire</t>
  </si>
  <si>
    <t>Treibhausgasemissionen in der Erstellung</t>
  </si>
  <si>
    <t>Émissions grises</t>
  </si>
  <si>
    <t>Grünflächen</t>
  </si>
  <si>
    <t>Espaces verts</t>
  </si>
  <si>
    <t>Beschattung durch Bäume</t>
  </si>
  <si>
    <t>Ombrage par les arbres</t>
  </si>
  <si>
    <t>Verdunstung, Versickerung und Retention</t>
  </si>
  <si>
    <t>Évaporation, infiltration et rétention</t>
  </si>
  <si>
    <t>Angebot Abstellplätze</t>
  </si>
  <si>
    <t>Offre de places de stationnement pour vélos</t>
  </si>
  <si>
    <t>Nutzerfreundlichkeit der Veloabstellplätze</t>
  </si>
  <si>
    <t>Convivialité des places de stationnement pour vélos</t>
  </si>
  <si>
    <t>Erschliessung</t>
  </si>
  <si>
    <t>Facilité d'accès au quartier</t>
  </si>
  <si>
    <t>Elektromobilität</t>
  </si>
  <si>
    <t>Mobilité électrique</t>
  </si>
  <si>
    <t>Fahrzeug-Sharing</t>
  </si>
  <si>
    <t>Partage de véhicules</t>
  </si>
  <si>
    <t>Sicherstellung einer hohen Nutzungsdichte</t>
  </si>
  <si>
    <t>Densité d'utilisation élevée</t>
  </si>
  <si>
    <t>Visualisierung von Messgrössen für Nutzende</t>
  </si>
  <si>
    <t>Visualisation des indices de conso. pour les usagers</t>
  </si>
  <si>
    <t>Joker Areal-Management</t>
  </si>
  <si>
    <t>Joker "Gérance du quartier"</t>
  </si>
  <si>
    <t>Innovative Speicherlösungen</t>
  </si>
  <si>
    <t>Solutions de stockage innovantes</t>
  </si>
  <si>
    <t>Einsatz lokaler Ressourcen</t>
  </si>
  <si>
    <t>Utilisation de ressources locales</t>
  </si>
  <si>
    <t xml:space="preserve">Wiederverwendung von Bauteilgruppen </t>
  </si>
  <si>
    <t xml:space="preserve">Réemploi d'éléments de construction </t>
  </si>
  <si>
    <t>Wenig Erdbewegungen für Geländegestaltung</t>
  </si>
  <si>
    <t>Minimisation des mouvements de terre pour l'aménagement du terrain</t>
  </si>
  <si>
    <t>Joker Energie und Treibhausgase</t>
  </si>
  <si>
    <t>Joker "Énergie et gaz à effet de serre"</t>
  </si>
  <si>
    <t>Durchlüftung im Areal</t>
  </si>
  <si>
    <t>Aération du quartier</t>
  </si>
  <si>
    <t>Regenwassernutzung</t>
  </si>
  <si>
    <t>Récupération d'eau de pluie</t>
  </si>
  <si>
    <t>Keine Unterbauung von Freiflächen</t>
  </si>
  <si>
    <t>Pas de constructions souterraines en dehors de l’emprise au sol des bâtiments</t>
  </si>
  <si>
    <t>Joker Komfort und Klimaanpassung</t>
  </si>
  <si>
    <t>Joker "Confort et adaptation au climat"</t>
  </si>
  <si>
    <t>Minimum an Personenwagen-Abstellplätzen</t>
  </si>
  <si>
    <t>Minimisation des places de parc pour voitures</t>
  </si>
  <si>
    <t>Areal-interne Angebote zur Verkehrsreduktion</t>
  </si>
  <si>
    <t>Mesures de réduction du trafic</t>
  </si>
  <si>
    <t>Mobilitätsmanagement zur MIV-Reduktion</t>
  </si>
  <si>
    <t>Gestion de la mobilité pour réduire le TIM</t>
  </si>
  <si>
    <t>Bidirektionale Ladestationen</t>
  </si>
  <si>
    <t>Stations de recharge bidirectionnelles</t>
  </si>
  <si>
    <t>Joker Mobilität</t>
  </si>
  <si>
    <t>Joker "Mobilité"</t>
  </si>
  <si>
    <t>Sind Sie bereit, alle Neubauten nach Minergie, Minergie-P oder Minergie-A zu zertifizieren (mit oder ohne Zusatz ECO)?</t>
  </si>
  <si>
    <t>La certification Minergie, Minergie-P ou Minergie-A de toutes les nouvelles constructions (avec ou sans le complément ECO) est-elle prévue?</t>
  </si>
  <si>
    <t>Gibt es Bestandesbauten im Areal, die erhalten bleiben?</t>
  </si>
  <si>
    <t>Y a-t-il des bâtiments existants qui doivent être conservés ?</t>
  </si>
  <si>
    <t xml:space="preserve">Sind Sie bereit, die Bestandesbauten nach Minergie zu erneuern oder erreichen die Gebäudehüllen die GEAK Gebäudehülle Klasse C, resp. werden sie entsprechend erneuert (Ausnahmen für Schutzbauten möglich)? </t>
  </si>
  <si>
    <t>La certification Minergie ou une classe C du CECB pour l'efficacité de l'enveloppe du bâtiment est-elle prévue pour la rénovation des bâtiments existants (exception faite des bâtiments protégés)?</t>
  </si>
  <si>
    <t>Kann eine Organisation gegründet werden, die von allen Grundeigentümern getragen wird und die während der Areal-Entwicklung und in der Anfangsphase des Betriebs gewisse Lenkungsaufgaben übernimmt?</t>
  </si>
  <si>
    <t>Est-il possible de créer une gérance commune pour tous les propriétaires fonciers et qui dirige le développement ou la transformation du quartier et la phase initiale de son exploitation ?</t>
  </si>
  <si>
    <t>Sind Sie bereit, ein Minergie-Modul Monitoring inkl. Betriebs-Check oder ein gleichwertiges System zu installieren? D.h. ein System, das eine Auswertung der energetischen Messwerte auf Areal- und auf Gebäudeebene erlaubt und einen Vergleich von Plan- und Messwerten ermöglicht.</t>
  </si>
  <si>
    <t xml:space="preserve">Un module de Monitoring Minergie comprenant le suivi en exploitation, ou un système équivalent (c-à-d un système qui permet d'évaluer les indices énergétiques sur la base des consommations mesurées au niveau du quartier et des bâtiments et de les comparer avec les indices énergétiques) est-il prévu ? </t>
  </si>
  <si>
    <t>Sind Sie bereit, die energetischen Messwerte in den ersten Betriebsjahren überprüfen zu lassen und bei Auffälligkeiten eine Betriebsoptimierung durchführen zu lassen?</t>
  </si>
  <si>
    <t>Un contrôle par Minergie des indices de performance énergétiques basés sur les consommations mesurées au cours des premières années d'exploitation et l'optimisation nécessaire en cas d'anomalies est-il possible ?</t>
  </si>
  <si>
    <t>Wird die Wärme (Heizung und Warmwasser) in allen Gebäuden mit erneuerbaren Energien erzeugt, respektive auf Erneuerbare umgestellt?</t>
  </si>
  <si>
    <t>La chaleur (chauffage et eau chaude) est-elle produite avec des énergies renouvelables dans tous les bâtiments, ou cela est-il prévu ?</t>
  </si>
  <si>
    <t>Wird oder wurde ein Energiekonzept für die thermische Energieversorgung erstellt?</t>
  </si>
  <si>
    <t>Un concept énergétique est-il ou sera-t-il été élaboré pour l'approvisionnement en énergie thermique ?</t>
  </si>
  <si>
    <t>Ist der Anschluss an ein Fernwärmenetz geplant?</t>
  </si>
  <si>
    <t>Le raccordement à un réseau de chauffage à distance est-il prévu ?</t>
  </si>
  <si>
    <t>Ist der Anteil der Anteil der fossilen Energieträger in der Fernwärme maximal 25%?</t>
  </si>
  <si>
    <t>La part d'énergie fossile dans ce chauffage à distance est-elle inférieure à 25 % ?</t>
  </si>
  <si>
    <t>Wird das Potenzial der solaren Energieproduktion auf den Dächern ausgenutzt?</t>
  </si>
  <si>
    <t>Le potentiel de production d'énergie solaire sur les toits est-il exploité ?</t>
  </si>
  <si>
    <t>Planen Sie mehr als ein neues UG?</t>
  </si>
  <si>
    <t>La construction de plus d'un niveau sous-terrain est-elle prévue ?</t>
  </si>
  <si>
    <t>Werden viele Gebäude rückgebaut, die weniger als 60 Jahre alt sind?</t>
  </si>
  <si>
    <t>De nombreux bâtiments de moins de 60 ans sont-ils déconstruits ?</t>
  </si>
  <si>
    <t>Sind in den Neubauten überdurchschnittlich grosse Spannweiten geplant?</t>
  </si>
  <si>
    <t>Les nouveaux bâtiments prévoient-ils des portées supérieures à la moyenne ?</t>
  </si>
  <si>
    <t>Werden die Neubauten mehrheitlich in Massivbauweise gebaut?</t>
  </si>
  <si>
    <t>Les nouveaux bâtiments seront-ils majoritairement construits en massif ?</t>
  </si>
  <si>
    <t>Sind in den Neubauten überdurchschnittlich grosse Fensterflächen geplant?</t>
  </si>
  <si>
    <t>Des surfaces vitrées supérieures à la moyenne sont-elles prévues dans les nouveaux bâtiments ?</t>
  </si>
  <si>
    <t>Können mindestens 40% der Flächen um die Gebäude herum begrünt werden?</t>
  </si>
  <si>
    <t>Est-il possible de végétaliser au moins 40 % des surfaces autour des bâtiments ?</t>
  </si>
  <si>
    <t>Kann 1/3 der bestehenden gesunden Bäume erhalten werden?</t>
  </si>
  <si>
    <t>Est-il possible de conserver 1/3 des arbres sains existants ?</t>
  </si>
  <si>
    <t>Können neue Bäume gepflanzt werden, so dass im Total ein Anteil Beschattung von 15 - 25% (abhängig von den Gebäudekategorien) erreicht wird?</t>
  </si>
  <si>
    <t>Est-il possible de planter de nouveaux arbres de manière à obtenir au total une part d'ombrage par les arbres de 15 à 25 % (en fonction des catégories d'ouvrages) ?</t>
  </si>
  <si>
    <t>Können Geh- und Radwege, (Vor)plätze sowie Parkplätze mit wenig Verkehr versickerungsfähig ausgestaltet werden?</t>
  </si>
  <si>
    <t>Les trottoirs, les pistes cyclables, les places et les parkings à faible trafic peuvent-ils être aménagés de manière à permettre l'infiltration d'eau ?</t>
  </si>
  <si>
    <t xml:space="preserve">Kann das Regenwasser von mindestens zwei Dritteln der Dächer lokal zurückgehalten oder versickert werden? </t>
  </si>
  <si>
    <t xml:space="preserve">L'eau de pluie d'au moins deux tiers des toits peut-elle être retenue ou infiltrée localement ? </t>
  </si>
  <si>
    <t>Ist viel Platz für Veloabstellplätze vorgesehen (z.B. Wohnen: 1 Platz pro Zimmer)?</t>
  </si>
  <si>
    <t>Un espace important est-il prévu pour le stationnement des vélos (p. ex. logement = 1 place de parc pour vélo par chambre) ?</t>
  </si>
  <si>
    <t>Sind Sie bereit, die Veloabstellplätze gut beleuchtet, mit Möglichkeiten zum Anschliessen der Velos und mit ausreichend Platz auszurüsten?</t>
  </si>
  <si>
    <t>Les places de stationnement pour vélos sont-elles équipées d'un bon éclairage, de possibilités d'attacher les vélos et d'espaces de circulation suffisants ?</t>
  </si>
  <si>
    <t>Ist eine engmaschige Erschliessung im Areal für Velo- und Fussverkehr geplant (z.B. ohne grosse Umwege um Gebäude herum)?</t>
  </si>
  <si>
    <t>Une desserte finement maillée est-elle prévue pour les vélos et les piétons (par ex. sans grands détours autour des bâtiments) ?</t>
  </si>
  <si>
    <t>Ist eine gute Anschliessung ans Netz des Velo- und Fussverkehrs ausserhalb des Areals möglich?</t>
  </si>
  <si>
    <t>Est-il possible d'assurer un bon raccordement au réseau cyclable et piétonnier en dehors du quartier ?</t>
  </si>
  <si>
    <t xml:space="preserve">Können bei mindestens 60% der Parkplätze für Neubauten die Elektroinstallationen bis und mit Steckdose installiert werden (ohne Ladestation)? </t>
  </si>
  <si>
    <t xml:space="preserve">Pour au moins 60 % des places de parc pour voitures dans les nouveaux bâtiments, les installations électriques peuvent-elles être mises en place (avec prise électrique mais sans borne de recharge) ? </t>
  </si>
  <si>
    <t>Können bei den Parkplätzen für die erneuerten Bestandesbauten die Leerrohre und Kabeltragsysteme installiert werden? Falls keine Bestandesbauten vorhanden sind, antworten Sie mit "Ja".</t>
  </si>
  <si>
    <t>Les gaines et les systèmes de support de câbles peuvent-ils être installés sur les places de stationnement des bâtiments existants rénovés ? S'il n'y a pas de bâtiments existants, répondez par « oui ».</t>
  </si>
  <si>
    <t>Sind Sie bereit, ein Fahrzeug-Sharing basierend auf den Bedürfnissen der Nutzenden zur Verfügung zu stellen (im Areal oder angrenzend ans Areal, kann auch mit einem externen Anbieter sein)? Z.b. Bike-Sharing, Mobility-Standort oder Scooters-Sharing.</t>
  </si>
  <si>
    <t>Un système de partage de véhicules (sur le quartier ou à proximité de celui-ci, peut aussi être avec un fournisseur externe) est-il prévu? Par exemple, partage de vélos, Hub Mobility ou partage de scooters.</t>
  </si>
  <si>
    <t>Durch ein zielgerichtetes Wohnungsangebot mit effizienten Grundrissen wird eine hohe Nutzungsdichte gewährleistet.</t>
  </si>
  <si>
    <t>Une offre de logements ciblée avec des plans d'étage bien conçus permet de garantir une densité d'utilisation élevée.</t>
  </si>
  <si>
    <t>Das Monitoring von mindestens einem Drittel der Wohngebäude wird so ausgebaut, dass die Bewohnenden auf einer digitalen Anzeige einfach die aktuellen energierelevanten Parameter für ihre Nutzungseinheit einsehen können.</t>
  </si>
  <si>
    <t>Le monitoring d'au moins un tiers des bâtiments d'habitation (par rapport à la part de SRE) sera développé pour que les occupants puissent facilement consulter les paramètres énergétiques (électricité, chaleur, froid) pour leur unité d'utilisation sur un affichage numérique.</t>
  </si>
  <si>
    <t>Es wird eine eigene Massnahme mit einer positiven Wirkung auf den Themenbereich B umgesetzt.</t>
  </si>
  <si>
    <t>Une autre mesure ayant un effet positif sur le thème B sera mise en œuvre.</t>
  </si>
  <si>
    <t>Es wird eine innovative Langzeit-Speicherlösung umgesetzt, um die Areal-intern erzeugten thermischen oder elektrischen Energien zu speichern.</t>
  </si>
  <si>
    <t>Une solution de stockage à long terme innovante sera mise en œuvre pour stocker de l'énergie thermique ou électrique produite sur le quartier.</t>
  </si>
  <si>
    <t xml:space="preserve">Ein wesentlicher Anteil der Baustoffe stammt aus lokal gewonnenen Materialien (z.B. Dämmung, Tragelemente, Aufschüttung, Wandbekleidung,...). Max. Distanzen zum Abbauort: Erde, Lehm, Steine, Kies und Sand: 25 km, übrige Baustoffe 100 km. </t>
  </si>
  <si>
    <t xml:space="preserve">Une part importante des matériaux de construction provient de matériaux obtenus localement (par ex. isolation, éléments porteurs, remblai, revêtement des murs,...). Distances max. jusqu'au lieu d'extraction : terre, argile, pierres, gravier et sable : 25 km, autres matériaux de construction : 100 km. </t>
  </si>
  <si>
    <t>Es werden Massnahmen zur Wiederverwendung von Bauteilgruppen umgesetzt. Für Gebäude, die rückgebaut werden und für alle für den Rückbau vorgesehenen Bauteile bei Erneuerungen, werden Wiederverwendungslisten erstellt. In den Bauplänen werden wiederverwendete Bauteile eingezeichnet.</t>
  </si>
  <si>
    <t>Des mesures de réemploi d'éléments de construction sont mises en œuvre. Des listes de réemploi sont établies pour tous les bâtiments déconstruits (totalement ou en partie). Les éléments de construction réutilisés sont indiqués sur les plans de construction.</t>
  </si>
  <si>
    <t>Es werden maximal 40 % des normalen Aushubmaterials abtransportiert. Als normale Aushubmenge gilt 1 m3 pro m2 EBF.</t>
  </si>
  <si>
    <t>Au maximum 40 % des matériaux d'excavation normaux sont évacués. La quantité normale de déblais est de 1 m3 par m2 de SRE.</t>
  </si>
  <si>
    <t>Es wird eine eigene Massnahme mit einer positiven Wirkung auf den Themenbereich C umgesetzt.</t>
  </si>
  <si>
    <t>Une  autre mesure ayant un effet positif sur le thème C est mise en œuvre.</t>
  </si>
  <si>
    <t>Die Ausrichtung und Struktur von Neubauten werden so geplant, dass eine gute Durchlüftung des Areals gewährleistet wird.</t>
  </si>
  <si>
    <t>L'orientation et la structure des nouvelles constructions sont planifiées de manière à garantir une bonne aération du quartier.</t>
  </si>
  <si>
    <t>Das anfallende Niederschlagswasser von mindestens 20 % der Dachflächen auf dem Areal wird gespeichert und für die Nutzung im privaten oder im gewerblichen Bereich eingesetzt.</t>
  </si>
  <si>
    <t>L'eau de pluie provenant d'au moins 20 % des surfaces de toit est stockée et utilisée à des fins privées ou commerciales.</t>
  </si>
  <si>
    <t>Es wird auf die Unterbauung von Freiflächen verzichtet, die ausserhalb von bestehenden oder neuen Gebäudeflächen liegen.</t>
  </si>
  <si>
    <t>La construction de nouvelles infrastructures souterraines sous des espaces libres situés en dehors de l’emprise au sol des bâtiments existants ou de nouvelles constructions est exclue.</t>
  </si>
  <si>
    <t>Es wird eine eigene Massnahme mit einer positiven Wirkung auf den Themenbereich D umgesetzt.</t>
  </si>
  <si>
    <t>Une autre mesure ayant un effet positif sur le thème D est mise en œuvre.</t>
  </si>
  <si>
    <t>Es werden besonders wenige  Personenwagenabstellplätze (PP) geplant. z.B. Wohnen in ländlichem Gebiet: weniger als 1 PP pro Wohnung.</t>
  </si>
  <si>
    <t>On prévoit particulièrement peu de places de stationnement (PP) pour voitures de tourisme. Par exemple, habitat en zone rurale : moins de 1 PP par logement.</t>
  </si>
  <si>
    <t>Es werden mindestens zwei verschiedene Einrichtungen geschaffen, die zur Reduktion der Mobilität der Bewohnenden beitragen. Dies kann z.B. ein Lebensmittel-Laden, ein Restaurant oder ein Kindergarten sein.</t>
  </si>
  <si>
    <t>Au moins deux aménagements différents contribuant à réduire le besoin en mobilité des habitant·e·s sont créés. Il peut s'agir par exemple d'une épicerie, d'un restaurant ou d'un jardin d'enfants.</t>
  </si>
  <si>
    <t>Es werden mindestens zwei Massnahmen zur Reduktion des motorisierten Individualverkehrs umgesetzt. Z.B. Serviceangebote für Velonutzende oder mietvertragliche Regelungen zum Autobesitz.</t>
  </si>
  <si>
    <t>Au moins deux mesures visant à réduire le trafic individuel motorisé sont mises en œuvre. Par exemple, des offres de services pour les utilisateur·trice·s de vélos ou des dispositions contractuelles limitant les possibilités de posséder une voiture.</t>
  </si>
  <si>
    <t>Mindestens 5 % der Personenwagenabstellplätze werden mit bidirektionalen Ladestationen ausgerüstet.</t>
  </si>
  <si>
    <t>Au moins 5 % des places de stationnement pour voitures particulières sont équipées de stations de recharge bidirectionnelles.</t>
  </si>
  <si>
    <t>Es wird eine eigene Massnahme mit einer positiven Wirkung auf den Themenbereich E umgesetzt.</t>
  </si>
  <si>
    <t>Une autre mesure ayant un effet positif sur le thème E est mise en œuvre.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</si>
</sst>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14" x14ac:knownFonts="1">
    <font>
      <sz val="11"/>
      <color theme="1"/>
      <name val="Aptos Narrow"/>
      <family val="2"/>
      <scheme val="minor"/>
    </font>
    <font>
      <b/>
      <sz val="10"/>
      <name val="Arial"/>
      <family val="2"/>
    </font>
    <font>
      <sz val="10"/>
      <name val="Arial"/>
      <family val="2"/>
    </font>
    <font>
      <b/>
      <sz val="10"/>
      <color theme="1"/>
      <name val="Arial"/>
      <family val="2"/>
    </font>
    <font>
      <sz val="10"/>
      <color theme="1"/>
      <name val="Arial"/>
      <family val="2"/>
    </font>
    <font>
      <b/>
      <sz val="18"/>
      <color theme="1"/>
      <name val="Arial"/>
      <family val="2"/>
    </font>
    <font>
      <sz val="10"/>
      <color rgb="FFFF0000"/>
      <name val="Arial"/>
      <family val="2"/>
    </font>
    <font>
      <sz val="10"/>
      <color theme="0"/>
      <name val="Arial"/>
      <family val="2"/>
    </font>
    <font>
      <sz val="9"/>
      <color indexed="81"/>
      <name val="Segoe UI"/>
      <family val="2"/>
    </font>
    <font>
      <sz val="11"/>
      <color theme="1"/>
      <name val="Aptos Narrow"/>
      <family val="2"/>
    </font>
    <font>
      <sz val="8"/>
      <name val="Aptos Narrow"/>
      <family val="2"/>
      <scheme val="minor"/>
    </font>
    <font>
      <b/>
      <sz val="11"/>
      <color theme="1"/>
      <name val="Aptos Narrow"/>
      <family val="2"/>
      <scheme val="minor"/>
    </font>
    <font>
      <sz val="11"/>
      <color theme="1"/>
      <name val="Aptos Narrow"/>
      <family val="2"/>
      <scheme val="minor"/>
    </font>
    <font>
      <vertAlign val="subscript"/>
      <sz val="10"/>
      <color theme="1"/>
      <name val="Arial"/>
      <family val="2"/>
    </font>
  </fonts>
  <fills count="10">
    <fill>
      <patternFill patternType="none"/>
    </fill>
    <fill>
      <patternFill patternType="gray125"/>
    </fill>
    <fill>
      <patternFill patternType="solid">
        <fgColor theme="2"/>
        <bgColor indexed="64"/>
      </patternFill>
    </fill>
    <fill>
      <patternFill patternType="solid">
        <fgColor rgb="FFCCE5A9"/>
        <bgColor indexed="64"/>
      </patternFill>
    </fill>
    <fill>
      <patternFill patternType="solid">
        <fgColor rgb="FFE96D75"/>
        <bgColor indexed="64"/>
      </patternFill>
    </fill>
    <fill>
      <patternFill patternType="solid">
        <fgColor rgb="FFEDD59E"/>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FFCC"/>
        <bgColor indexed="64"/>
      </patternFill>
    </fill>
    <fill>
      <patternFill patternType="solid">
        <fgColor theme="2" tint="-9.9978637043366805E-2"/>
        <bgColor indexed="64"/>
      </patternFill>
    </fill>
  </fills>
  <borders count="40">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indexed="64"/>
      </top>
      <bottom style="thin">
        <color indexed="64"/>
      </bottom>
      <diagonal/>
    </border>
    <border>
      <left style="thick">
        <color theme="0"/>
      </left>
      <right style="thick">
        <color theme="0"/>
      </right>
      <top style="thick">
        <color theme="0"/>
      </top>
      <bottom/>
      <diagonal/>
    </border>
    <border>
      <left/>
      <right/>
      <top style="thin">
        <color theme="2" tint="-0.24994659260841701"/>
      </top>
      <bottom style="thin">
        <color theme="2" tint="-0.24994659260841701"/>
      </bottom>
      <diagonal/>
    </border>
    <border>
      <left/>
      <right/>
      <top style="thin">
        <color theme="2" tint="-0.24994659260841701"/>
      </top>
      <bottom style="thin">
        <color auto="1"/>
      </bottom>
      <diagonal/>
    </border>
    <border>
      <left/>
      <right/>
      <top style="thin">
        <color auto="1"/>
      </top>
      <bottom style="thin">
        <color theme="2" tint="-0.24994659260841701"/>
      </bottom>
      <diagonal/>
    </border>
    <border>
      <left style="medium">
        <color theme="0"/>
      </left>
      <right/>
      <top style="medium">
        <color theme="0"/>
      </top>
      <bottom style="medium">
        <color theme="0"/>
      </bottom>
      <diagonal/>
    </border>
    <border>
      <left/>
      <right/>
      <top/>
      <bottom style="thin">
        <color theme="2" tint="-0.24994659260841701"/>
      </bottom>
      <diagonal/>
    </border>
    <border>
      <left/>
      <right style="thin">
        <color auto="1"/>
      </right>
      <top style="thin">
        <color auto="1"/>
      </top>
      <bottom style="thin">
        <color auto="1"/>
      </bottom>
      <diagonal/>
    </border>
    <border>
      <left style="medium">
        <color theme="0"/>
      </left>
      <right style="medium">
        <color theme="0"/>
      </right>
      <top style="thin">
        <color auto="1"/>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thin">
        <color auto="1"/>
      </bottom>
      <diagonal/>
    </border>
    <border>
      <left style="medium">
        <color theme="0"/>
      </left>
      <right/>
      <top/>
      <bottom style="medium">
        <color theme="0"/>
      </bottom>
      <diagonal/>
    </border>
    <border>
      <left style="medium">
        <color theme="0"/>
      </left>
      <right/>
      <top style="medium">
        <color theme="0"/>
      </top>
      <bottom style="thin">
        <color auto="1"/>
      </bottom>
      <diagonal/>
    </border>
    <border>
      <left/>
      <right style="thin">
        <color indexed="64"/>
      </right>
      <top style="thin">
        <color indexed="64"/>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0"/>
      </left>
      <right style="medium">
        <color theme="0"/>
      </right>
      <top/>
      <bottom style="medium">
        <color theme="0"/>
      </bottom>
      <diagonal/>
    </border>
    <border>
      <left style="medium">
        <color theme="0"/>
      </left>
      <right/>
      <top style="thin">
        <color auto="1"/>
      </top>
      <bottom style="thin">
        <color auto="1"/>
      </bottom>
      <diagonal/>
    </border>
    <border>
      <left/>
      <right style="medium">
        <color theme="0"/>
      </right>
      <top style="thin">
        <color auto="1"/>
      </top>
      <bottom style="thin">
        <color theme="2" tint="-0.24994659260841701"/>
      </bottom>
      <diagonal/>
    </border>
    <border>
      <left/>
      <right style="medium">
        <color theme="0"/>
      </right>
      <top style="thin">
        <color theme="2" tint="-0.2499465926084170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medium">
        <color auto="1"/>
      </left>
      <right style="thin">
        <color theme="2" tint="-9.9948118533890809E-2"/>
      </right>
      <top style="medium">
        <color auto="1"/>
      </top>
      <bottom style="thin">
        <color theme="2" tint="-9.9948118533890809E-2"/>
      </bottom>
      <diagonal/>
    </border>
    <border>
      <left style="thin">
        <color theme="2" tint="-9.9948118533890809E-2"/>
      </left>
      <right style="thin">
        <color theme="2" tint="-9.9948118533890809E-2"/>
      </right>
      <top style="medium">
        <color auto="1"/>
      </top>
      <bottom style="thin">
        <color theme="2" tint="-9.9948118533890809E-2"/>
      </bottom>
      <diagonal/>
    </border>
    <border>
      <left style="thin">
        <color theme="2" tint="-9.9948118533890809E-2"/>
      </left>
      <right style="medium">
        <color indexed="64"/>
      </right>
      <top style="medium">
        <color auto="1"/>
      </top>
      <bottom style="thin">
        <color theme="2" tint="-9.9948118533890809E-2"/>
      </bottom>
      <diagonal/>
    </border>
    <border>
      <left style="medium">
        <color auto="1"/>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medium">
        <color indexed="64"/>
      </right>
      <top style="thin">
        <color theme="2" tint="-9.9948118533890809E-2"/>
      </top>
      <bottom style="thin">
        <color theme="2" tint="-9.9948118533890809E-2"/>
      </bottom>
      <diagonal/>
    </border>
    <border>
      <left style="medium">
        <color auto="1"/>
      </left>
      <right style="thin">
        <color theme="2" tint="-9.9948118533890809E-2"/>
      </right>
      <top style="thin">
        <color theme="2" tint="-9.9948118533890809E-2"/>
      </top>
      <bottom style="medium">
        <color indexed="64"/>
      </bottom>
      <diagonal/>
    </border>
    <border>
      <left style="thin">
        <color theme="2" tint="-9.9948118533890809E-2"/>
      </left>
      <right style="thin">
        <color theme="2" tint="-9.9948118533890809E-2"/>
      </right>
      <top style="thin">
        <color theme="2" tint="-9.9948118533890809E-2"/>
      </top>
      <bottom style="medium">
        <color indexed="64"/>
      </bottom>
      <diagonal/>
    </border>
    <border>
      <left style="thin">
        <color theme="2" tint="-9.9948118533890809E-2"/>
      </left>
      <right style="medium">
        <color indexed="64"/>
      </right>
      <top style="thin">
        <color theme="2" tint="-9.9948118533890809E-2"/>
      </top>
      <bottom style="medium">
        <color indexed="64"/>
      </bottom>
      <diagonal/>
    </border>
    <border>
      <left style="medium">
        <color auto="1"/>
      </left>
      <right style="thin">
        <color theme="2" tint="-9.9948118533890809E-2"/>
      </right>
      <top style="thin">
        <color theme="2" tint="-9.9948118533890809E-2"/>
      </top>
      <bottom style="thin">
        <color indexed="64"/>
      </bottom>
      <diagonal/>
    </border>
    <border>
      <left style="thin">
        <color theme="2" tint="-9.9948118533890809E-2"/>
      </left>
      <right style="medium">
        <color indexed="64"/>
      </right>
      <top style="thin">
        <color theme="2" tint="-9.9948118533890809E-2"/>
      </top>
      <bottom style="thin">
        <color indexed="64"/>
      </bottom>
      <diagonal/>
    </border>
  </borders>
  <cellStyleXfs count="2">
    <xf numFmtId="0" fontId="0" fillId="0" borderId="0"/>
    <xf numFmtId="43" fontId="12" fillId="0" borderId="0" applyFont="0" applyFill="0" applyBorder="0" applyAlignment="0" applyProtection="0"/>
  </cellStyleXfs>
  <cellXfs count="151">
    <xf numFmtId="0" fontId="0" fillId="0" borderId="0" xfId="0"/>
    <xf numFmtId="0" fontId="4" fillId="0" borderId="0" xfId="0" applyFont="1" applyAlignment="1">
      <alignment vertical="top"/>
    </xf>
    <xf numFmtId="0" fontId="4" fillId="0" borderId="0" xfId="0" applyFont="1" applyAlignment="1">
      <alignment vertical="top" wrapText="1"/>
    </xf>
    <xf numFmtId="0" fontId="3" fillId="0" borderId="0" xfId="0" applyFont="1" applyAlignment="1">
      <alignment vertical="top"/>
    </xf>
    <xf numFmtId="0" fontId="4" fillId="0" borderId="1" xfId="0" applyFont="1" applyBorder="1" applyAlignment="1">
      <alignment vertical="top" wrapText="1"/>
    </xf>
    <xf numFmtId="0" fontId="4" fillId="0" borderId="0" xfId="0" applyFont="1" applyAlignment="1">
      <alignment horizontal="center" vertical="center"/>
    </xf>
    <xf numFmtId="0" fontId="1" fillId="0" borderId="1" xfId="0" applyFont="1" applyBorder="1" applyAlignment="1">
      <alignment vertical="top" wrapText="1"/>
    </xf>
    <xf numFmtId="4" fontId="4" fillId="0" borderId="0" xfId="0" applyNumberFormat="1" applyFont="1" applyAlignment="1">
      <alignment vertical="top"/>
    </xf>
    <xf numFmtId="0" fontId="4" fillId="0" borderId="0" xfId="0" applyFont="1" applyAlignment="1">
      <alignment horizontal="center" vertical="top"/>
    </xf>
    <xf numFmtId="4" fontId="4" fillId="0" borderId="0" xfId="0" applyNumberFormat="1" applyFont="1" applyAlignment="1">
      <alignment vertical="top" wrapText="1"/>
    </xf>
    <xf numFmtId="4" fontId="4" fillId="0" borderId="0" xfId="0" applyNumberFormat="1" applyFont="1" applyAlignment="1">
      <alignment horizontal="center" vertical="center"/>
    </xf>
    <xf numFmtId="0" fontId="4" fillId="0" borderId="0" xfId="0" applyFont="1" applyAlignment="1">
      <alignment horizontal="left" vertical="top"/>
    </xf>
    <xf numFmtId="0" fontId="6" fillId="4" borderId="4" xfId="0" applyFont="1" applyFill="1" applyBorder="1" applyAlignment="1">
      <alignment horizontal="center" vertical="center"/>
    </xf>
    <xf numFmtId="4" fontId="4" fillId="5" borderId="4" xfId="0" applyNumberFormat="1" applyFont="1" applyFill="1" applyBorder="1" applyAlignment="1">
      <alignment vertical="top"/>
    </xf>
    <xf numFmtId="0" fontId="4" fillId="3" borderId="4" xfId="0" applyFont="1" applyFill="1" applyBorder="1" applyAlignment="1">
      <alignment vertical="top"/>
    </xf>
    <xf numFmtId="4" fontId="4" fillId="2" borderId="4" xfId="0" applyNumberFormat="1" applyFont="1" applyFill="1" applyBorder="1" applyAlignment="1" applyProtection="1">
      <alignment vertical="top" wrapText="1"/>
      <protection locked="0"/>
    </xf>
    <xf numFmtId="0" fontId="4" fillId="2" borderId="4" xfId="0" applyFont="1" applyFill="1" applyBorder="1" applyAlignment="1" applyProtection="1">
      <alignment vertical="top" wrapText="1"/>
      <protection locked="0"/>
    </xf>
    <xf numFmtId="0" fontId="9" fillId="0" borderId="0" xfId="0" applyFont="1"/>
    <xf numFmtId="0" fontId="0" fillId="0" borderId="5" xfId="0" applyBorder="1"/>
    <xf numFmtId="4" fontId="0" fillId="0" borderId="0" xfId="0" applyNumberFormat="1"/>
    <xf numFmtId="4" fontId="9" fillId="0" borderId="5" xfId="0" applyNumberFormat="1" applyFont="1" applyBorder="1"/>
    <xf numFmtId="3" fontId="0" fillId="0" borderId="5" xfId="0" applyNumberFormat="1" applyBorder="1"/>
    <xf numFmtId="4" fontId="4" fillId="0" borderId="0" xfId="0" applyNumberFormat="1" applyFont="1" applyAlignment="1">
      <alignment horizontal="left" vertical="top"/>
    </xf>
    <xf numFmtId="4" fontId="5" fillId="0" borderId="0" xfId="0" applyNumberFormat="1" applyFont="1" applyAlignment="1">
      <alignment vertical="center"/>
    </xf>
    <xf numFmtId="14" fontId="4" fillId="2" borderId="6" xfId="0" applyNumberFormat="1" applyFont="1" applyFill="1" applyBorder="1" applyAlignment="1" applyProtection="1">
      <alignment horizontal="left" vertical="top" wrapText="1"/>
      <protection locked="0"/>
    </xf>
    <xf numFmtId="0" fontId="3" fillId="0" borderId="0" xfId="0" applyFont="1" applyAlignment="1">
      <alignment horizontal="left" vertical="top"/>
    </xf>
    <xf numFmtId="0" fontId="4" fillId="0" borderId="5" xfId="0" applyFont="1" applyBorder="1" applyAlignment="1">
      <alignment vertical="top"/>
    </xf>
    <xf numFmtId="3" fontId="3" fillId="0" borderId="5" xfId="0" applyNumberFormat="1" applyFont="1" applyBorder="1" applyAlignment="1">
      <alignment vertical="top"/>
    </xf>
    <xf numFmtId="4" fontId="3" fillId="0" borderId="0" xfId="0" applyNumberFormat="1" applyFont="1" applyAlignment="1">
      <alignment vertical="top"/>
    </xf>
    <xf numFmtId="0" fontId="2" fillId="0" borderId="7" xfId="0" applyFont="1" applyBorder="1" applyAlignment="1">
      <alignment vertical="top" wrapText="1"/>
    </xf>
    <xf numFmtId="0" fontId="4" fillId="0" borderId="8" xfId="0" applyFont="1" applyBorder="1" applyAlignment="1">
      <alignment vertical="top" wrapText="1"/>
    </xf>
    <xf numFmtId="0" fontId="2" fillId="0" borderId="1" xfId="0" applyFont="1" applyBorder="1" applyAlignment="1">
      <alignment vertical="top" wrapText="1"/>
    </xf>
    <xf numFmtId="0" fontId="2" fillId="0" borderId="9" xfId="0" applyFont="1" applyBorder="1" applyAlignment="1">
      <alignment vertical="top" wrapText="1"/>
    </xf>
    <xf numFmtId="0" fontId="2" fillId="0" borderId="8" xfId="0" applyFont="1" applyBorder="1" applyAlignment="1">
      <alignment vertical="top" wrapText="1"/>
    </xf>
    <xf numFmtId="0" fontId="4" fillId="2" borderId="10" xfId="0" applyFont="1" applyFill="1" applyBorder="1" applyAlignment="1" applyProtection="1">
      <alignment horizontal="center" vertical="center"/>
      <protection locked="0"/>
    </xf>
    <xf numFmtId="4" fontId="1" fillId="0" borderId="1" xfId="0" applyNumberFormat="1" applyFont="1" applyBorder="1" applyAlignment="1">
      <alignment vertical="top" wrapText="1"/>
    </xf>
    <xf numFmtId="4" fontId="4" fillId="0" borderId="1" xfId="0" applyNumberFormat="1" applyFont="1" applyBorder="1" applyAlignment="1">
      <alignment vertical="top" wrapText="1"/>
    </xf>
    <xf numFmtId="0" fontId="2" fillId="0" borderId="11" xfId="0" applyFont="1" applyBorder="1" applyAlignment="1">
      <alignment vertical="top" wrapText="1"/>
    </xf>
    <xf numFmtId="0" fontId="1"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7" fillId="0" borderId="14" xfId="0" applyFont="1" applyBorder="1" applyAlignment="1">
      <alignment horizontal="center" vertical="top"/>
    </xf>
    <xf numFmtId="0" fontId="7" fillId="0" borderId="15" xfId="0" applyFont="1" applyBorder="1" applyAlignment="1">
      <alignment horizontal="center" vertical="top"/>
    </xf>
    <xf numFmtId="0" fontId="4" fillId="2" borderId="14" xfId="0" applyFont="1" applyFill="1" applyBorder="1" applyAlignment="1" applyProtection="1">
      <alignment horizontal="center" vertical="center"/>
      <protection locked="0"/>
    </xf>
    <xf numFmtId="0" fontId="6" fillId="0" borderId="0" xfId="0" applyFont="1" applyAlignment="1">
      <alignment horizontal="center" vertical="center"/>
    </xf>
    <xf numFmtId="0" fontId="11" fillId="0" borderId="0" xfId="0" applyFont="1"/>
    <xf numFmtId="4" fontId="11" fillId="0" borderId="0" xfId="0" applyNumberFormat="1" applyFont="1"/>
    <xf numFmtId="0" fontId="4" fillId="2" borderId="10" xfId="0" applyFont="1" applyFill="1" applyBorder="1" applyAlignment="1" applyProtection="1">
      <alignment horizontal="left" vertical="top" wrapText="1"/>
      <protection locked="0"/>
    </xf>
    <xf numFmtId="4" fontId="4" fillId="2" borderId="17" xfId="0" applyNumberFormat="1" applyFont="1" applyFill="1" applyBorder="1" applyAlignment="1" applyProtection="1">
      <alignment horizontal="left" vertical="top" wrapText="1"/>
      <protection locked="0"/>
    </xf>
    <xf numFmtId="4" fontId="3" fillId="0" borderId="12" xfId="0" applyNumberFormat="1" applyFont="1" applyBorder="1" applyAlignment="1">
      <alignment horizontal="left"/>
    </xf>
    <xf numFmtId="0" fontId="4" fillId="0" borderId="12" xfId="0" applyFont="1" applyBorder="1" applyAlignment="1">
      <alignment horizontal="left" vertical="top"/>
    </xf>
    <xf numFmtId="4" fontId="4" fillId="0" borderId="12" xfId="0" quotePrefix="1" applyNumberFormat="1" applyFont="1" applyBorder="1" applyAlignment="1">
      <alignment horizontal="left" vertical="top"/>
    </xf>
    <xf numFmtId="0" fontId="3" fillId="0" borderId="12" xfId="0" applyFont="1" applyBorder="1" applyAlignment="1">
      <alignment horizontal="left" vertical="top"/>
    </xf>
    <xf numFmtId="0" fontId="4" fillId="0" borderId="12" xfId="0" applyFont="1" applyBorder="1" applyAlignment="1">
      <alignment horizontal="left" vertical="top" wrapText="1"/>
    </xf>
    <xf numFmtId="4" fontId="3" fillId="0" borderId="12" xfId="0" applyNumberFormat="1" applyFont="1" applyBorder="1" applyAlignment="1">
      <alignment horizontal="left" vertical="top"/>
    </xf>
    <xf numFmtId="3" fontId="4" fillId="0" borderId="12" xfId="0" applyNumberFormat="1" applyFont="1" applyBorder="1" applyAlignment="1">
      <alignment horizontal="left" vertical="center"/>
    </xf>
    <xf numFmtId="3" fontId="4" fillId="0" borderId="18" xfId="0" applyNumberFormat="1" applyFont="1" applyBorder="1" applyAlignment="1">
      <alignment horizontal="left" vertical="center"/>
    </xf>
    <xf numFmtId="3" fontId="3" fillId="0" borderId="12" xfId="0" applyNumberFormat="1" applyFont="1" applyBorder="1" applyAlignment="1">
      <alignment horizontal="left" vertical="top"/>
    </xf>
    <xf numFmtId="0" fontId="1" fillId="0" borderId="0" xfId="0" applyFont="1" applyAlignment="1">
      <alignment vertical="center"/>
    </xf>
    <xf numFmtId="0" fontId="4" fillId="0" borderId="0" xfId="0" applyFont="1" applyAlignment="1" applyProtection="1">
      <alignment horizontal="left" vertical="top"/>
      <protection locked="0"/>
    </xf>
    <xf numFmtId="4" fontId="4" fillId="0" borderId="0" xfId="0" applyNumberFormat="1" applyFont="1" applyAlignment="1" applyProtection="1">
      <alignment horizontal="left" vertical="top"/>
      <protection locked="0"/>
    </xf>
    <xf numFmtId="4" fontId="1" fillId="0" borderId="0" xfId="0" applyNumberFormat="1" applyFont="1" applyAlignment="1">
      <alignment vertical="center"/>
    </xf>
    <xf numFmtId="4" fontId="1" fillId="0" borderId="1" xfId="0" applyNumberFormat="1" applyFont="1" applyBorder="1" applyAlignment="1">
      <alignment vertical="center"/>
    </xf>
    <xf numFmtId="4" fontId="1" fillId="0" borderId="0" xfId="0" applyNumberFormat="1" applyFont="1" applyAlignment="1">
      <alignment vertical="top"/>
    </xf>
    <xf numFmtId="4" fontId="1" fillId="0" borderId="3" xfId="0" applyNumberFormat="1" applyFont="1" applyBorder="1" applyAlignment="1">
      <alignment vertical="top"/>
    </xf>
    <xf numFmtId="4" fontId="1" fillId="0" borderId="1" xfId="0" applyNumberFormat="1" applyFont="1" applyBorder="1" applyAlignment="1">
      <alignment vertical="top"/>
    </xf>
    <xf numFmtId="4" fontId="1" fillId="0" borderId="2" xfId="0" applyNumberFormat="1" applyFont="1" applyBorder="1" applyAlignment="1">
      <alignment vertical="top"/>
    </xf>
    <xf numFmtId="0" fontId="4" fillId="2" borderId="16"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2" fillId="0" borderId="2" xfId="0" applyFont="1" applyBorder="1" applyAlignment="1">
      <alignment vertical="top" wrapText="1"/>
    </xf>
    <xf numFmtId="0" fontId="4" fillId="2" borderId="19" xfId="0" applyFont="1" applyFill="1" applyBorder="1" applyAlignment="1" applyProtection="1">
      <alignment horizontal="center" vertical="center"/>
      <protection locked="0"/>
    </xf>
    <xf numFmtId="0" fontId="4" fillId="2" borderId="20" xfId="0" applyFont="1" applyFill="1" applyBorder="1" applyAlignment="1" applyProtection="1">
      <alignment horizontal="left" vertical="top" wrapText="1"/>
      <protection locked="0"/>
    </xf>
    <xf numFmtId="4" fontId="4" fillId="0" borderId="2" xfId="0" applyNumberFormat="1" applyFont="1" applyBorder="1" applyAlignment="1">
      <alignment vertical="top"/>
    </xf>
    <xf numFmtId="0" fontId="4" fillId="0" borderId="2" xfId="0" applyFont="1" applyBorder="1" applyAlignment="1">
      <alignment vertical="top" wrapText="1"/>
    </xf>
    <xf numFmtId="0" fontId="4" fillId="0" borderId="2" xfId="0" applyFont="1" applyBorder="1" applyAlignment="1">
      <alignment horizontal="center" vertical="center"/>
    </xf>
    <xf numFmtId="0" fontId="4" fillId="0" borderId="2" xfId="0" applyFont="1" applyBorder="1" applyAlignment="1">
      <alignment horizontal="center" vertical="top"/>
    </xf>
    <xf numFmtId="4" fontId="1" fillId="0" borderId="3" xfId="0" applyNumberFormat="1" applyFont="1" applyBorder="1" applyAlignment="1">
      <alignment vertical="top" wrapText="1"/>
    </xf>
    <xf numFmtId="4" fontId="4" fillId="0" borderId="3" xfId="0" applyNumberFormat="1" applyFont="1" applyBorder="1" applyAlignment="1">
      <alignment vertical="top" wrapText="1"/>
    </xf>
    <xf numFmtId="4" fontId="4" fillId="2" borderId="21" xfId="0" applyNumberFormat="1" applyFont="1" applyFill="1" applyBorder="1" applyAlignment="1" applyProtection="1">
      <alignment horizontal="center" vertical="center"/>
      <protection locked="0"/>
    </xf>
    <xf numFmtId="4" fontId="4" fillId="2" borderId="16" xfId="0" applyNumberFormat="1" applyFont="1" applyFill="1" applyBorder="1" applyAlignment="1" applyProtection="1">
      <alignment horizontal="left" vertical="top" wrapText="1"/>
      <protection locked="0"/>
    </xf>
    <xf numFmtId="4" fontId="1" fillId="0" borderId="1" xfId="0" applyNumberFormat="1" applyFont="1" applyBorder="1" applyAlignment="1">
      <alignment vertical="center" wrapText="1"/>
    </xf>
    <xf numFmtId="4" fontId="3" fillId="0" borderId="1" xfId="0" applyNumberFormat="1" applyFont="1" applyBorder="1" applyAlignment="1">
      <alignment vertical="center" wrapText="1"/>
    </xf>
    <xf numFmtId="4" fontId="3" fillId="0" borderId="22" xfId="0" applyNumberFormat="1" applyFont="1" applyBorder="1" applyAlignment="1">
      <alignment horizontal="center" vertical="center" wrapText="1"/>
    </xf>
    <xf numFmtId="4" fontId="1" fillId="0" borderId="1" xfId="0" applyNumberFormat="1" applyFont="1" applyBorder="1" applyAlignment="1">
      <alignment horizontal="center" vertical="center"/>
    </xf>
    <xf numFmtId="0" fontId="2" fillId="0" borderId="23" xfId="0" applyFont="1" applyBorder="1" applyAlignment="1">
      <alignment vertical="top" wrapText="1"/>
    </xf>
    <xf numFmtId="0" fontId="2" fillId="0" borderId="24" xfId="0" applyFont="1" applyBorder="1" applyAlignment="1">
      <alignment vertical="top" wrapText="1"/>
    </xf>
    <xf numFmtId="0" fontId="4" fillId="0" borderId="0" xfId="0" applyFont="1"/>
    <xf numFmtId="0" fontId="1" fillId="0" borderId="5" xfId="0" applyFont="1" applyBorder="1" applyAlignment="1">
      <alignment horizontal="center" wrapText="1"/>
    </xf>
    <xf numFmtId="0" fontId="1" fillId="6" borderId="5" xfId="0" applyFont="1" applyFill="1" applyBorder="1" applyAlignment="1" applyProtection="1">
      <alignment horizontal="center" wrapText="1"/>
      <protection locked="0"/>
    </xf>
    <xf numFmtId="164" fontId="1" fillId="0" borderId="5" xfId="1" applyNumberFormat="1" applyFont="1" applyFill="1" applyBorder="1" applyAlignment="1" applyProtection="1">
      <alignment horizontal="right" wrapText="1"/>
    </xf>
    <xf numFmtId="49" fontId="1" fillId="7" borderId="5" xfId="1" applyNumberFormat="1" applyFont="1" applyFill="1" applyBorder="1" applyAlignment="1" applyProtection="1">
      <alignment wrapText="1"/>
      <protection locked="0"/>
    </xf>
    <xf numFmtId="0" fontId="2" fillId="0" borderId="5" xfId="0" applyFont="1" applyBorder="1" applyAlignment="1">
      <alignment wrapText="1"/>
    </xf>
    <xf numFmtId="0" fontId="2" fillId="0" borderId="5" xfId="0" applyFont="1" applyBorder="1" applyAlignment="1">
      <alignment horizontal="left" wrapText="1"/>
    </xf>
    <xf numFmtId="0" fontId="2" fillId="0" borderId="0" xfId="0" applyFont="1" applyAlignment="1">
      <alignment horizontal="center" wrapText="1"/>
    </xf>
    <xf numFmtId="0" fontId="1" fillId="0" borderId="0" xfId="0" applyFont="1" applyAlignment="1">
      <alignment horizontal="left" wrapText="1"/>
    </xf>
    <xf numFmtId="0" fontId="2" fillId="0" borderId="0" xfId="0" applyFont="1" applyAlignment="1">
      <alignment wrapText="1"/>
    </xf>
    <xf numFmtId="164" fontId="2" fillId="0" borderId="0" xfId="1" applyNumberFormat="1" applyFont="1" applyFill="1" applyBorder="1" applyAlignment="1" applyProtection="1">
      <alignment wrapText="1"/>
    </xf>
    <xf numFmtId="0" fontId="1" fillId="0" borderId="5" xfId="0" applyFont="1" applyBorder="1" applyAlignment="1">
      <alignment horizontal="left" wrapText="1"/>
    </xf>
    <xf numFmtId="0" fontId="1" fillId="0" borderId="5" xfId="0" applyFont="1" applyBorder="1" applyAlignment="1">
      <alignment wrapText="1"/>
    </xf>
    <xf numFmtId="0" fontId="4" fillId="0" borderId="5" xfId="0" applyFont="1" applyBorder="1" applyAlignment="1">
      <alignment horizontal="center"/>
    </xf>
    <xf numFmtId="0" fontId="4" fillId="0" borderId="5" xfId="0" applyFont="1" applyBorder="1" applyAlignment="1">
      <alignment horizontal="left" wrapText="1"/>
    </xf>
    <xf numFmtId="0" fontId="4" fillId="8" borderId="5" xfId="0" applyFont="1" applyFill="1" applyBorder="1" applyAlignment="1" applyProtection="1">
      <alignment wrapText="1"/>
      <protection locked="0"/>
    </xf>
    <xf numFmtId="0" fontId="4" fillId="0" borderId="25" xfId="0" applyFont="1" applyBorder="1" applyAlignment="1">
      <alignment horizontal="center"/>
    </xf>
    <xf numFmtId="0" fontId="4" fillId="0" borderId="25" xfId="0" applyFont="1" applyBorder="1" applyAlignment="1">
      <alignment horizontal="left" wrapText="1"/>
    </xf>
    <xf numFmtId="0" fontId="4" fillId="8" borderId="25" xfId="0" applyFont="1" applyFill="1" applyBorder="1" applyAlignment="1" applyProtection="1">
      <alignment wrapText="1"/>
      <protection locked="0"/>
    </xf>
    <xf numFmtId="0" fontId="4" fillId="0" borderId="26" xfId="0" applyFont="1" applyBorder="1" applyAlignment="1">
      <alignment horizontal="center"/>
    </xf>
    <xf numFmtId="0" fontId="4" fillId="0" borderId="26" xfId="0" applyFont="1" applyBorder="1" applyAlignment="1">
      <alignment horizontal="left" wrapText="1"/>
    </xf>
    <xf numFmtId="0" fontId="4" fillId="8" borderId="26" xfId="0" applyFont="1" applyFill="1" applyBorder="1" applyAlignment="1" applyProtection="1">
      <alignment wrapText="1"/>
      <protection locked="0"/>
    </xf>
    <xf numFmtId="0" fontId="4" fillId="0" borderId="27" xfId="0" applyFont="1" applyBorder="1" applyAlignment="1">
      <alignment horizontal="center"/>
    </xf>
    <xf numFmtId="0" fontId="4" fillId="0" borderId="27" xfId="0" applyFont="1" applyBorder="1" applyAlignment="1">
      <alignment horizontal="left" wrapText="1"/>
    </xf>
    <xf numFmtId="0" fontId="4" fillId="8" borderId="27" xfId="0" applyFont="1" applyFill="1" applyBorder="1" applyAlignment="1" applyProtection="1">
      <alignment wrapText="1"/>
      <protection locked="0"/>
    </xf>
    <xf numFmtId="0" fontId="4" fillId="0" borderId="28" xfId="0" applyFont="1" applyBorder="1" applyAlignment="1">
      <alignment horizontal="center"/>
    </xf>
    <xf numFmtId="0" fontId="4" fillId="0" borderId="28" xfId="0" applyFont="1" applyBorder="1" applyAlignment="1">
      <alignment horizontal="left" wrapText="1"/>
    </xf>
    <xf numFmtId="0" fontId="4" fillId="8" borderId="28" xfId="0" applyFont="1" applyFill="1" applyBorder="1" applyAlignment="1" applyProtection="1">
      <alignment wrapText="1"/>
      <protection locked="0"/>
    </xf>
    <xf numFmtId="0" fontId="4" fillId="8" borderId="5" xfId="0" quotePrefix="1" applyFont="1" applyFill="1" applyBorder="1" applyAlignment="1" applyProtection="1">
      <alignment wrapText="1"/>
      <protection locked="0"/>
    </xf>
    <xf numFmtId="0" fontId="4" fillId="0" borderId="0" xfId="0" applyFont="1" applyAlignment="1">
      <alignment wrapText="1"/>
    </xf>
    <xf numFmtId="49" fontId="4" fillId="0" borderId="0" xfId="0" applyNumberFormat="1" applyFont="1" applyAlignment="1">
      <alignment vertical="top" wrapText="1"/>
    </xf>
    <xf numFmtId="0" fontId="1" fillId="0" borderId="12" xfId="0" applyFont="1" applyBorder="1" applyAlignment="1">
      <alignment horizontal="center" wrapText="1"/>
    </xf>
    <xf numFmtId="0" fontId="4" fillId="0" borderId="5" xfId="0" applyFont="1" applyBorder="1"/>
    <xf numFmtId="0" fontId="4" fillId="0" borderId="32" xfId="0" applyFont="1" applyBorder="1" applyAlignment="1">
      <alignment horizontal="left" vertical="top"/>
    </xf>
    <xf numFmtId="0" fontId="4" fillId="0" borderId="33" xfId="0" applyFont="1" applyBorder="1" applyAlignment="1">
      <alignment horizontal="left" vertical="top"/>
    </xf>
    <xf numFmtId="0" fontId="4" fillId="0" borderId="34" xfId="0" applyFont="1" applyBorder="1" applyAlignment="1">
      <alignment vertical="top"/>
    </xf>
    <xf numFmtId="0" fontId="4" fillId="0" borderId="35" xfId="0" applyFont="1" applyBorder="1" applyAlignment="1">
      <alignment horizontal="left" vertical="top"/>
    </xf>
    <xf numFmtId="0" fontId="4" fillId="0" borderId="36" xfId="0" applyFont="1" applyBorder="1" applyAlignment="1">
      <alignment horizontal="left" vertical="top"/>
    </xf>
    <xf numFmtId="0" fontId="3" fillId="0" borderId="37" xfId="0" applyFont="1" applyBorder="1" applyAlignment="1">
      <alignment horizontal="left" vertical="top"/>
    </xf>
    <xf numFmtId="0" fontId="3" fillId="9" borderId="29" xfId="0" applyFont="1" applyFill="1" applyBorder="1" applyAlignment="1">
      <alignment horizontal="left" vertical="top"/>
    </xf>
    <xf numFmtId="0" fontId="3" fillId="9" borderId="30" xfId="0" applyFont="1" applyFill="1" applyBorder="1" applyAlignment="1">
      <alignment horizontal="left" vertical="top"/>
    </xf>
    <xf numFmtId="0" fontId="4" fillId="9" borderId="31" xfId="0" applyFont="1" applyFill="1" applyBorder="1" applyAlignment="1">
      <alignment vertical="top"/>
    </xf>
    <xf numFmtId="0" fontId="4" fillId="9" borderId="29" xfId="0" applyFont="1" applyFill="1" applyBorder="1" applyAlignment="1">
      <alignment horizontal="left" vertical="top"/>
    </xf>
    <xf numFmtId="0" fontId="4" fillId="0" borderId="38" xfId="0" applyFont="1" applyBorder="1" applyAlignment="1">
      <alignment horizontal="left" vertical="top"/>
    </xf>
    <xf numFmtId="0" fontId="3" fillId="0" borderId="39" xfId="0" applyFont="1" applyBorder="1" applyAlignment="1">
      <alignment vertical="top"/>
    </xf>
    <xf numFmtId="0" fontId="3" fillId="9" borderId="31" xfId="0" applyFont="1" applyFill="1" applyBorder="1" applyAlignment="1">
      <alignment vertical="top"/>
    </xf>
    <xf numFmtId="4" fontId="4" fillId="0" borderId="0" xfId="0" applyNumberFormat="1" applyFont="1" applyAlignment="1">
      <alignment vertical="center" wrapText="1"/>
    </xf>
    <xf numFmtId="4" fontId="6" fillId="0" borderId="21" xfId="0" applyNumberFormat="1" applyFont="1" applyBorder="1" applyAlignment="1">
      <alignment horizontal="center" vertical="top" textRotation="180" wrapText="1"/>
    </xf>
    <xf numFmtId="4" fontId="6" fillId="0" borderId="14" xfId="0" applyNumberFormat="1" applyFont="1" applyBorder="1" applyAlignment="1">
      <alignment horizontal="center" vertical="top" textRotation="180" wrapText="1"/>
    </xf>
    <xf numFmtId="4" fontId="6" fillId="0" borderId="19" xfId="0" applyNumberFormat="1" applyFont="1" applyBorder="1" applyAlignment="1">
      <alignment horizontal="center" vertical="top" textRotation="180" wrapText="1"/>
    </xf>
    <xf numFmtId="0" fontId="7" fillId="0" borderId="13" xfId="0" applyFont="1" applyBorder="1" applyAlignment="1">
      <alignment horizontal="center" vertical="top"/>
    </xf>
    <xf numFmtId="0" fontId="7" fillId="0" borderId="14" xfId="0" applyFont="1" applyBorder="1" applyAlignment="1">
      <alignment horizontal="center" vertical="top"/>
    </xf>
    <xf numFmtId="4" fontId="1" fillId="0" borderId="2" xfId="0" applyNumberFormat="1" applyFont="1" applyBorder="1" applyAlignment="1">
      <alignment horizontal="left" vertical="top"/>
    </xf>
    <xf numFmtId="4" fontId="1" fillId="0" borderId="0" xfId="0" applyNumberFormat="1" applyFont="1" applyAlignment="1">
      <alignment horizontal="left" vertical="top"/>
    </xf>
    <xf numFmtId="4" fontId="1" fillId="0" borderId="3" xfId="0" applyNumberFormat="1" applyFont="1" applyBorder="1" applyAlignment="1">
      <alignment horizontal="left" vertical="top"/>
    </xf>
    <xf numFmtId="0" fontId="4" fillId="2" borderId="10" xfId="0" applyFont="1" applyFill="1" applyBorder="1" applyAlignment="1" applyProtection="1">
      <alignment horizontal="left" vertical="top" wrapText="1"/>
      <protection locked="0"/>
    </xf>
    <xf numFmtId="0" fontId="1" fillId="0" borderId="2" xfId="0" applyFont="1" applyBorder="1" applyAlignment="1">
      <alignment vertical="top" wrapText="1"/>
    </xf>
    <xf numFmtId="0" fontId="1" fillId="0" borderId="0" xfId="0" applyFont="1" applyAlignment="1">
      <alignment vertical="top" wrapText="1"/>
    </xf>
    <xf numFmtId="0" fontId="1" fillId="0" borderId="3" xfId="0" applyFont="1" applyBorder="1" applyAlignment="1">
      <alignment vertical="top" wrapText="1"/>
    </xf>
    <xf numFmtId="0" fontId="4" fillId="2" borderId="16" xfId="0" applyFont="1" applyFill="1" applyBorder="1" applyAlignment="1" applyProtection="1">
      <alignment horizontal="left" vertical="top" wrapText="1"/>
      <protection locked="0"/>
    </xf>
    <xf numFmtId="0" fontId="4" fillId="0" borderId="0" xfId="0" applyFont="1" applyAlignment="1">
      <alignment vertical="top" wrapText="1"/>
    </xf>
    <xf numFmtId="0" fontId="3" fillId="0" borderId="0" xfId="0" applyFont="1" applyAlignment="1">
      <alignment vertical="center" wrapText="1"/>
    </xf>
    <xf numFmtId="0" fontId="7" fillId="0" borderId="19" xfId="0" applyFont="1" applyBorder="1" applyAlignment="1">
      <alignment horizontal="center" vertical="top"/>
    </xf>
    <xf numFmtId="0" fontId="7" fillId="0" borderId="21" xfId="0" applyFont="1" applyBorder="1" applyAlignment="1">
      <alignment horizontal="center" vertical="top"/>
    </xf>
  </cellXfs>
  <cellStyles count="2">
    <cellStyle name="Komma" xfId="1" builtinId="3"/>
    <cellStyle name="Standard" xfId="0" builtinId="0"/>
  </cellStyles>
  <dxfs count="4">
    <dxf>
      <font>
        <color rgb="FFE96D75"/>
      </font>
      <fill>
        <patternFill>
          <bgColor rgb="FFE96D75"/>
        </patternFill>
      </fill>
    </dxf>
    <dxf>
      <font>
        <color rgb="FFCCE5A9"/>
      </font>
      <fill>
        <patternFill>
          <bgColor rgb="FFCCE5A9"/>
        </patternFill>
      </fill>
    </dxf>
    <dxf>
      <font>
        <color rgb="FFEDD59E"/>
      </font>
      <fill>
        <patternFill>
          <bgColor rgb="FFEDD59E"/>
        </patternFill>
      </fill>
    </dxf>
    <dxf>
      <font>
        <color rgb="FFFF0000"/>
      </font>
    </dxf>
  </dxfs>
  <tableStyles count="0" defaultTableStyle="TableStyleMedium2" defaultPivotStyle="PivotStyleLight16"/>
  <colors>
    <mruColors>
      <color rgb="FFE96D75"/>
      <color rgb="FFCCE5A9"/>
      <color rgb="FFEDD59E"/>
      <color rgb="FFFAD6D7"/>
      <color rgb="FFF9F1DF"/>
      <color rgb="FFFFE4A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518160</xdr:colOff>
      <xdr:row>1</xdr:row>
      <xdr:rowOff>22860</xdr:rowOff>
    </xdr:from>
    <xdr:to>
      <xdr:col>7</xdr:col>
      <xdr:colOff>2531</xdr:colOff>
      <xdr:row>1</xdr:row>
      <xdr:rowOff>345125</xdr:rowOff>
    </xdr:to>
    <xdr:pic>
      <xdr:nvPicPr>
        <xdr:cNvPr id="2" name="Grafik 1">
          <a:extLst>
            <a:ext uri="{FF2B5EF4-FFF2-40B4-BE49-F238E27FC236}">
              <a16:creationId xmlns:a16="http://schemas.microsoft.com/office/drawing/2014/main" id="{E84CD24F-771D-46D8-AB4D-D764245CD4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808720" y="220980"/>
          <a:ext cx="2513650" cy="32543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093F4-3182-4317-A0A5-C444DCC26BC5}">
  <sheetPr>
    <pageSetUpPr fitToPage="1"/>
  </sheetPr>
  <dimension ref="A1:M60"/>
  <sheetViews>
    <sheetView showGridLines="0" showRowColHeaders="0" tabSelected="1" showRuler="0" zoomScale="115" zoomScaleNormal="115" zoomScalePageLayoutView="70" workbookViewId="0">
      <selection activeCell="E10" sqref="E10"/>
    </sheetView>
  </sheetViews>
  <sheetFormatPr baseColWidth="10" defaultColWidth="11.54296875" defaultRowHeight="12.5" x14ac:dyDescent="0.35"/>
  <cols>
    <col min="1" max="1" width="3.453125" style="1" customWidth="1"/>
    <col min="2" max="2" width="7" style="7" customWidth="1"/>
    <col min="3" max="3" width="24.453125" style="2" customWidth="1"/>
    <col min="4" max="4" width="71" style="2" customWidth="1"/>
    <col min="5" max="5" width="11.54296875" style="5" customWidth="1"/>
    <col min="6" max="6" width="10.81640625" style="8" customWidth="1"/>
    <col min="7" max="7" width="44.453125" style="2" customWidth="1"/>
    <col min="8" max="8" width="12.453125" style="1" customWidth="1"/>
    <col min="9" max="9" width="30.453125" style="11" hidden="1" customWidth="1"/>
    <col min="10" max="10" width="13.453125" style="1" hidden="1" customWidth="1"/>
    <col min="11" max="11" width="8.54296875" style="1" hidden="1" customWidth="1"/>
    <col min="12" max="13" width="11.54296875" style="1" hidden="1" customWidth="1"/>
    <col min="14" max="16384" width="11.54296875" style="1"/>
  </cols>
  <sheetData>
    <row r="1" spans="1:9" ht="15.75" customHeight="1" x14ac:dyDescent="0.35">
      <c r="B1" s="7" t="str">
        <f>Translation!C4</f>
        <v>Version</v>
      </c>
      <c r="C1" s="117" t="str">
        <f>Translation!F1</f>
        <v>2024.2</v>
      </c>
    </row>
    <row r="2" spans="1:9" s="7" customFormat="1" ht="42.75" customHeight="1" thickBot="1" x14ac:dyDescent="0.35">
      <c r="B2" s="23" t="str">
        <f>Translation!C5</f>
        <v>Pre-Check Minergie-Areal</v>
      </c>
      <c r="C2" s="9"/>
      <c r="D2" s="9"/>
      <c r="E2" s="10"/>
      <c r="I2" s="50" t="str">
        <f>Translation!C18</f>
        <v>Index für Farbcode</v>
      </c>
    </row>
    <row r="3" spans="1:9" s="7" customFormat="1" ht="13.5" thickTop="1" thickBot="1" x14ac:dyDescent="0.4">
      <c r="B3" s="7" t="str">
        <f>Translation!C6</f>
        <v>Bezeichnung Areal</v>
      </c>
      <c r="C3" s="9"/>
      <c r="D3" s="15"/>
      <c r="E3" s="10"/>
      <c r="F3" s="14"/>
      <c r="G3" s="2" t="str">
        <f>Translation!C15</f>
        <v>Keine Probleme zu erwarten</v>
      </c>
      <c r="H3" s="1"/>
      <c r="I3" s="51">
        <v>0</v>
      </c>
    </row>
    <row r="4" spans="1:9" ht="13.5" thickTop="1" thickBot="1" x14ac:dyDescent="0.4">
      <c r="B4" s="7" t="str">
        <f>Translation!C7</f>
        <v>Datum</v>
      </c>
      <c r="D4" s="24"/>
      <c r="F4" s="13"/>
      <c r="G4" s="2" t="str">
        <f>Translation!C16</f>
        <v>Detaillierter zu prüfen</v>
      </c>
      <c r="H4" s="7"/>
      <c r="I4" s="52" t="s">
        <v>0</v>
      </c>
    </row>
    <row r="5" spans="1:9" ht="13.5" thickTop="1" thickBot="1" x14ac:dyDescent="0.4">
      <c r="B5" s="7" t="str">
        <f>Translation!C8</f>
        <v>Anteil Bestandesbauten</v>
      </c>
      <c r="D5" s="16"/>
      <c r="F5" s="12"/>
      <c r="G5" s="2" t="str">
        <f>Translation!C17</f>
        <v>Möglicher Stolperstein</v>
      </c>
      <c r="I5" s="51">
        <v>1</v>
      </c>
    </row>
    <row r="6" spans="1:9" ht="13" thickTop="1" x14ac:dyDescent="0.35">
      <c r="F6" s="45"/>
    </row>
    <row r="7" spans="1:9" ht="40" customHeight="1" x14ac:dyDescent="0.35">
      <c r="A7" s="2"/>
      <c r="B7" s="133" t="str">
        <f>Translation!C9</f>
        <v>Wichtiger Hinweis: Der Pre-Check eignet sich dazu, eine erste Übersicht der Anforderungen des Minergie-Areals zu erhalten und mögliche Stolpersteine zu identifizieren. Das Ausfüllen gewährleistet nicht, dass die Anforderungen erfüllt werden - dazu müssen die detaillierten Vorgaben gemäss aktuellem Reglement berücksichtigt werden.</v>
      </c>
      <c r="C7" s="133"/>
      <c r="D7" s="133"/>
      <c r="E7" s="133"/>
      <c r="F7" s="133"/>
      <c r="G7" s="133"/>
    </row>
    <row r="8" spans="1:9" s="7" customFormat="1" x14ac:dyDescent="0.35">
      <c r="C8" s="9"/>
      <c r="D8" s="9"/>
      <c r="E8" s="10"/>
      <c r="I8" s="22"/>
    </row>
    <row r="9" spans="1:9" s="3" customFormat="1" ht="26.5" customHeight="1" x14ac:dyDescent="0.35">
      <c r="B9" s="63" t="str">
        <f>Translation!C10</f>
        <v>Pflichtvorgaben</v>
      </c>
      <c r="C9" s="38"/>
      <c r="D9" s="39" t="str">
        <f>Translation!C11</f>
        <v>Frage</v>
      </c>
      <c r="E9" s="40" t="str">
        <f>Translation!C12</f>
        <v>Antwort</v>
      </c>
      <c r="F9" s="41" t="str">
        <f>Translation!C13</f>
        <v>Bewertung</v>
      </c>
      <c r="G9" s="38" t="str">
        <f>Translation!C14</f>
        <v>Kommentar</v>
      </c>
      <c r="H9" s="59"/>
      <c r="I9" s="53" t="str">
        <f>Translation!C19</f>
        <v>Bestandesbauten und Neubauten</v>
      </c>
    </row>
    <row r="10" spans="1:9" ht="25.5" thickBot="1" x14ac:dyDescent="0.4">
      <c r="B10" s="64" t="s">
        <v>1</v>
      </c>
      <c r="C10" s="143" t="str">
        <f>Translation!C42</f>
        <v>Zertifizierung nach Minergie (-P/-A/-ECO)</v>
      </c>
      <c r="D10" s="37" t="str">
        <f>Translation!C76</f>
        <v>Sind Sie bereit, alle Neubauten nach Minergie, Minergie-P oder Minergie-A zu zertifizieren (mit oder ohne Zusatz ECO)?</v>
      </c>
      <c r="E10" s="68"/>
      <c r="F10" s="137" t="e">
        <f>IF(OR(I10=NO,I11=NO),NO,IF(OR(I10=EVT,I11=EVT),EVT,I10*I11))</f>
        <v>#N/A</v>
      </c>
      <c r="G10" s="146"/>
      <c r="H10" s="60"/>
      <c r="I10" s="51" t="e">
        <f>VLOOKUP(E10,LST_AntwortVerweis,2,0)</f>
        <v>#N/A</v>
      </c>
    </row>
    <row r="11" spans="1:9" ht="27" customHeight="1" thickBot="1" x14ac:dyDescent="0.4">
      <c r="B11" s="64"/>
      <c r="C11" s="144"/>
      <c r="D11" s="29" t="str">
        <f>Translation!C77</f>
        <v>Gibt es Bestandesbauten im Areal, die erhalten bleiben?</v>
      </c>
      <c r="E11" s="34"/>
      <c r="F11" s="138"/>
      <c r="G11" s="142"/>
      <c r="H11" s="60"/>
      <c r="I11" s="51" t="e">
        <f>IF(E11=Liste!$B$4,1,VLOOKUP(E12,LST_AntwortVerweis,2,0))</f>
        <v>#N/A</v>
      </c>
    </row>
    <row r="12" spans="1:9" ht="40.5" customHeight="1" thickBot="1" x14ac:dyDescent="0.4">
      <c r="B12" s="65"/>
      <c r="C12" s="145"/>
      <c r="D12" s="30" t="str">
        <f>IF(OR(E11=Liste!$B$3,E11=Liste!$B$5),Translation!C78,"")</f>
        <v/>
      </c>
      <c r="E12" s="34"/>
      <c r="F12" s="138"/>
      <c r="G12" s="142"/>
      <c r="H12" s="60"/>
    </row>
    <row r="13" spans="1:9" ht="38" thickBot="1" x14ac:dyDescent="0.4">
      <c r="B13" s="66" t="s">
        <v>2</v>
      </c>
      <c r="C13" s="6" t="str">
        <f>Translation!C43</f>
        <v>Organisation</v>
      </c>
      <c r="D13" s="31" t="str">
        <f>Translation!C79</f>
        <v>Kann eine Organisation gegründet werden, die von allen Grundeigentümern getragen wird und die während der Areal-Entwicklung und in der Anfangsphase des Betriebs gewisse Lenkungsaufgaben übernimmt?</v>
      </c>
      <c r="E13" s="34"/>
      <c r="F13" s="42" t="e">
        <f t="shared" ref="F13:F16" si="0">VLOOKUP(E13,LST_AntwortVerweis,2,0)</f>
        <v>#N/A</v>
      </c>
      <c r="G13" s="48"/>
      <c r="H13" s="60"/>
    </row>
    <row r="14" spans="1:9" ht="50.5" thickBot="1" x14ac:dyDescent="0.4">
      <c r="B14" s="66" t="s">
        <v>3</v>
      </c>
      <c r="C14" s="6" t="str">
        <f>Translation!C44</f>
        <v>Monitoring mit Energiemanagementsystem (EMS)</v>
      </c>
      <c r="D14" s="31" t="str">
        <f>Translation!C80</f>
        <v>Sind Sie bereit, ein Minergie-Modul Monitoring inkl. Betriebs-Check oder ein gleichwertiges System zu installieren? D.h. ein System, das eine Auswertung der energetischen Messwerte auf Areal- und auf Gebäudeebene erlaubt und einen Vergleich von Plan- und Messwerten ermöglicht.</v>
      </c>
      <c r="E14" s="34"/>
      <c r="F14" s="42" t="e">
        <f t="shared" si="0"/>
        <v>#N/A</v>
      </c>
      <c r="G14" s="48"/>
      <c r="H14" s="60"/>
    </row>
    <row r="15" spans="1:9" ht="26.5" thickBot="1" x14ac:dyDescent="0.4">
      <c r="B15" s="66" t="s">
        <v>4</v>
      </c>
      <c r="C15" s="6" t="str">
        <f>Translation!C45</f>
        <v>Überprüfung der energetischen Messwerte</v>
      </c>
      <c r="D15" s="31" t="str">
        <f>Translation!C81</f>
        <v>Sind Sie bereit, die energetischen Messwerte in den ersten Betriebsjahren überprüfen zu lassen und bei Auffälligkeiten eine Betriebsoptimierung durchführen zu lassen?</v>
      </c>
      <c r="E15" s="34"/>
      <c r="F15" s="42" t="e">
        <f t="shared" si="0"/>
        <v>#N/A</v>
      </c>
      <c r="G15" s="48"/>
      <c r="H15" s="60"/>
    </row>
    <row r="16" spans="1:9" ht="27" customHeight="1" thickBot="1" x14ac:dyDescent="0.4">
      <c r="B16" s="66" t="s">
        <v>5</v>
      </c>
      <c r="C16" s="6" t="str">
        <f>Translation!C46</f>
        <v>Betriebsenergie</v>
      </c>
      <c r="D16" s="31" t="str">
        <f>Translation!C82</f>
        <v>Wird die Wärme (Heizung und Warmwasser) in allen Gebäuden mit erneuerbaren Energien erzeugt, respektive auf Erneuerbare umgestellt?</v>
      </c>
      <c r="E16" s="34"/>
      <c r="F16" s="42" t="e">
        <f t="shared" si="0"/>
        <v>#N/A</v>
      </c>
      <c r="G16" s="48"/>
      <c r="H16" s="60"/>
    </row>
    <row r="17" spans="2:11" ht="27" customHeight="1" thickBot="1" x14ac:dyDescent="0.4">
      <c r="B17" s="66" t="s">
        <v>6</v>
      </c>
      <c r="C17" s="6" t="str">
        <f>Translation!C47</f>
        <v>Nutzung thermische Energie</v>
      </c>
      <c r="D17" s="31" t="str">
        <f>Translation!C83</f>
        <v>Wird oder wurde ein Energiekonzept für die thermische Energieversorgung erstellt?</v>
      </c>
      <c r="E17" s="34"/>
      <c r="F17" s="42" t="e">
        <f>VLOOKUP(E17,LST_AntwortVerweis,2,0)</f>
        <v>#N/A</v>
      </c>
      <c r="G17" s="48"/>
      <c r="H17" s="60"/>
    </row>
    <row r="18" spans="2:11" ht="27" customHeight="1" thickBot="1" x14ac:dyDescent="0.4">
      <c r="B18" s="67" t="s">
        <v>7</v>
      </c>
      <c r="C18" s="143" t="str">
        <f>Translation!C48</f>
        <v>Fossilfreie Fernwärme</v>
      </c>
      <c r="D18" s="32" t="str">
        <f>Translation!C84</f>
        <v>Ist der Anschluss an ein Fernwärmenetz geplant?</v>
      </c>
      <c r="E18" s="34"/>
      <c r="F18" s="138" t="e">
        <f>IF(E18=Liste!$B$4,1,VLOOKUP(E19,LST_AntwortVerweis,2,0))</f>
        <v>#N/A</v>
      </c>
      <c r="G18" s="142"/>
      <c r="H18" s="60"/>
      <c r="I18" s="25"/>
    </row>
    <row r="19" spans="2:11" ht="27" customHeight="1" thickBot="1" x14ac:dyDescent="0.4">
      <c r="B19" s="65"/>
      <c r="C19" s="145"/>
      <c r="D19" s="33" t="str">
        <f>IF(OR(E18=Liste!$B$3,E18=Liste!$B$5),Translation!C85,"")</f>
        <v/>
      </c>
      <c r="E19" s="34"/>
      <c r="F19" s="138"/>
      <c r="G19" s="142"/>
      <c r="H19" s="60"/>
    </row>
    <row r="20" spans="2:11" ht="27" customHeight="1" thickBot="1" x14ac:dyDescent="0.4">
      <c r="B20" s="66" t="s">
        <v>8</v>
      </c>
      <c r="C20" s="6" t="str">
        <f>Translation!C49</f>
        <v>Nutzung solare Energie</v>
      </c>
      <c r="D20" s="31" t="str">
        <f>Translation!C86</f>
        <v>Wird das Potenzial der solaren Energieproduktion auf den Dächern ausgenutzt?</v>
      </c>
      <c r="E20" s="34"/>
      <c r="F20" s="42" t="e">
        <f>VLOOKUP(E20,LST_AntwortVerweis,2,0)</f>
        <v>#N/A</v>
      </c>
      <c r="G20" s="48"/>
      <c r="H20" s="60"/>
      <c r="I20" s="126" t="str">
        <f>Translation!C20</f>
        <v>Anzahl negative Punkte für CO2</v>
      </c>
      <c r="J20" s="127" t="str">
        <f>Translation!C21</f>
        <v>Vielleicht = Ja</v>
      </c>
      <c r="K20" s="128"/>
    </row>
    <row r="21" spans="2:11" ht="27" customHeight="1" thickBot="1" x14ac:dyDescent="0.4">
      <c r="B21" s="139" t="s">
        <v>9</v>
      </c>
      <c r="C21" s="143" t="str">
        <f>Translation!C50</f>
        <v>Treibhausgasemissionen in der Erstellung</v>
      </c>
      <c r="D21" s="32" t="str">
        <f>Translation!C87</f>
        <v>Planen Sie mehr als ein neues UG?</v>
      </c>
      <c r="E21" s="34"/>
      <c r="F21" s="138" t="e">
        <f>IF(AND(K25&lt;3),YES,IF(AND(K25&gt;=3,K25&lt;4),EVT,NO))</f>
        <v>#N/A</v>
      </c>
      <c r="G21" s="142"/>
      <c r="H21" s="60"/>
      <c r="I21" s="120" t="e">
        <f>VLOOKUP(E21,LST_AntwortVerweis,2,0)</f>
        <v>#N/A</v>
      </c>
      <c r="J21" s="121" t="e">
        <f>IF(I21=EVT,YES,I21)</f>
        <v>#N/A</v>
      </c>
      <c r="K21" s="122"/>
    </row>
    <row r="22" spans="2:11" ht="27" customHeight="1" thickBot="1" x14ac:dyDescent="0.4">
      <c r="B22" s="140"/>
      <c r="C22" s="144"/>
      <c r="D22" s="29" t="str">
        <f>Translation!C88</f>
        <v>Werden viele Gebäude rückgebaut, die weniger als 60 Jahre alt sind?</v>
      </c>
      <c r="E22" s="34"/>
      <c r="F22" s="138"/>
      <c r="G22" s="142"/>
      <c r="H22" s="60"/>
      <c r="I22" s="120" t="e">
        <f>VLOOKUP(E22,LST_AntwortVerweis,2,0)</f>
        <v>#N/A</v>
      </c>
      <c r="J22" s="121" t="e">
        <f>IF(I22=EVT,YES*2,I22*2)</f>
        <v>#N/A</v>
      </c>
      <c r="K22" s="122" t="str">
        <f>Translation!C22</f>
        <v>Achtung: Frage doppelt gewertet</v>
      </c>
    </row>
    <row r="23" spans="2:11" ht="27" customHeight="1" thickBot="1" x14ac:dyDescent="0.4">
      <c r="B23" s="140"/>
      <c r="C23" s="144"/>
      <c r="D23" s="29" t="str">
        <f>Translation!C89</f>
        <v>Sind in den Neubauten überdurchschnittlich grosse Spannweiten geplant?</v>
      </c>
      <c r="E23" s="34"/>
      <c r="F23" s="138"/>
      <c r="G23" s="142"/>
      <c r="H23" s="60"/>
      <c r="I23" s="120" t="e">
        <f>VLOOKUP(E23,LST_AntwortVerweis,2,0)</f>
        <v>#N/A</v>
      </c>
      <c r="J23" s="121" t="e">
        <f>IF(I23=EVT,YES,I23)</f>
        <v>#N/A</v>
      </c>
      <c r="K23" s="122"/>
    </row>
    <row r="24" spans="2:11" ht="27" customHeight="1" thickBot="1" x14ac:dyDescent="0.4">
      <c r="B24" s="140"/>
      <c r="C24" s="144"/>
      <c r="D24" s="29" t="str">
        <f>Translation!C90</f>
        <v>Werden die Neubauten mehrheitlich in Massivbauweise gebaut?</v>
      </c>
      <c r="E24" s="34"/>
      <c r="F24" s="138"/>
      <c r="G24" s="142"/>
      <c r="H24" s="60"/>
      <c r="I24" s="120" t="e">
        <f>VLOOKUP(E24,LST_AntwortVerweis,2,0)</f>
        <v>#N/A</v>
      </c>
      <c r="J24" s="121" t="e">
        <f>IF(I24=EVT,YES,I24)</f>
        <v>#N/A</v>
      </c>
      <c r="K24" s="122"/>
    </row>
    <row r="25" spans="2:11" ht="27" customHeight="1" thickBot="1" x14ac:dyDescent="0.4">
      <c r="B25" s="141"/>
      <c r="C25" s="145"/>
      <c r="D25" s="33" t="str">
        <f>Translation!C91</f>
        <v>Sind in den Neubauten überdurchschnittlich grosse Fensterflächen geplant?</v>
      </c>
      <c r="E25" s="34"/>
      <c r="F25" s="138"/>
      <c r="G25" s="142"/>
      <c r="H25" s="60"/>
      <c r="I25" s="123" t="e">
        <f>VLOOKUP(E25,LST_AntwortVerweis,2,0)</f>
        <v>#N/A</v>
      </c>
      <c r="J25" s="124" t="e">
        <f>IF(I25=EVT,YES,I25)</f>
        <v>#N/A</v>
      </c>
      <c r="K25" s="125" t="e">
        <f>SUM(J21:J25)</f>
        <v>#N/A</v>
      </c>
    </row>
    <row r="26" spans="2:11" ht="27" customHeight="1" thickBot="1" x14ac:dyDescent="0.4">
      <c r="B26" s="66" t="s">
        <v>10</v>
      </c>
      <c r="C26" s="6" t="str">
        <f>Translation!C51</f>
        <v>Grünflächen</v>
      </c>
      <c r="D26" s="31" t="str">
        <f>Translation!C92</f>
        <v>Können mindestens 40% der Flächen um die Gebäude herum begrünt werden?</v>
      </c>
      <c r="E26" s="34"/>
      <c r="F26" s="42" t="e">
        <f>VLOOKUP(E26,LST_AntwortVerweis,2,0)</f>
        <v>#N/A</v>
      </c>
      <c r="G26" s="48"/>
      <c r="H26" s="60"/>
      <c r="I26" s="129"/>
      <c r="J26" s="132" t="str">
        <f>Translation!C13</f>
        <v>Bewertung</v>
      </c>
    </row>
    <row r="27" spans="2:11" ht="13.5" thickBot="1" x14ac:dyDescent="0.4">
      <c r="B27" s="67" t="s">
        <v>11</v>
      </c>
      <c r="C27" s="143" t="str">
        <f>Translation!C52</f>
        <v>Beschattung durch Bäume</v>
      </c>
      <c r="D27" s="85" t="str">
        <f>Translation!C93</f>
        <v>Kann 1/3 der bestehenden gesunden Bäume erhalten werden?</v>
      </c>
      <c r="E27" s="34"/>
      <c r="F27" s="149" t="e">
        <f>J28</f>
        <v>#N/A</v>
      </c>
      <c r="G27" s="48"/>
      <c r="H27" s="60"/>
      <c r="I27" s="120" t="e">
        <f>VLOOKUP(E27,LST_AntwortVerweis,2,0)</f>
        <v>#N/A</v>
      </c>
      <c r="J27" s="122"/>
    </row>
    <row r="28" spans="2:11" ht="25.5" thickBot="1" x14ac:dyDescent="0.4">
      <c r="B28" s="65"/>
      <c r="C28" s="145"/>
      <c r="D28" s="86" t="str">
        <f>Translation!C94</f>
        <v>Können neue Bäume gepflanzt werden, so dass im Total ein Anteil Beschattung von 15 - 25% (abhängig von den Gebäudekategorien) erreicht wird?</v>
      </c>
      <c r="E28" s="34"/>
      <c r="F28" s="150"/>
      <c r="G28" s="48"/>
      <c r="H28" s="60"/>
      <c r="I28" s="130" t="e">
        <f>VLOOKUP(E28,LST_AntwortVerweis,2,0)</f>
        <v>#N/A</v>
      </c>
      <c r="J28" s="131" t="e">
        <f>IF(AND(I27=EVT,I28=EVT),EVT,IF(AND(I27=YES,I28=YES),YES,IF(OR(I27=NO,I28=NO),NO,EVT)))</f>
        <v>#N/A</v>
      </c>
    </row>
    <row r="29" spans="2:11" ht="25.5" thickBot="1" x14ac:dyDescent="0.4">
      <c r="B29" s="67" t="s">
        <v>12</v>
      </c>
      <c r="C29" s="143" t="str">
        <f>Translation!C53</f>
        <v>Verdunstung, Versickerung und Retention</v>
      </c>
      <c r="D29" s="32" t="str">
        <f>Translation!C95</f>
        <v>Können Geh- und Radwege, (Vor)plätze sowie Parkplätze mit wenig Verkehr versickerungsfähig ausgestaltet werden?</v>
      </c>
      <c r="E29" s="34"/>
      <c r="F29" s="138" t="e">
        <f>J30</f>
        <v>#N/A</v>
      </c>
      <c r="G29" s="142"/>
      <c r="H29" s="60"/>
      <c r="I29" s="120" t="e">
        <f>VLOOKUP(E29,LST_AntwortVerweis,2,0)</f>
        <v>#N/A</v>
      </c>
      <c r="J29" s="122"/>
    </row>
    <row r="30" spans="2:11" ht="25.5" thickBot="1" x14ac:dyDescent="0.4">
      <c r="B30" s="65"/>
      <c r="C30" s="145"/>
      <c r="D30" s="33" t="str">
        <f>Translation!C96</f>
        <v xml:space="preserve">Kann das Regenwasser von mindestens zwei Dritteln der Dächer lokal zurückgehalten oder versickert werden? </v>
      </c>
      <c r="E30" s="34"/>
      <c r="F30" s="138"/>
      <c r="G30" s="142"/>
      <c r="H30" s="60"/>
      <c r="I30" s="130" t="e">
        <f>VLOOKUP(E30,LST_AntwortVerweis,2,0)</f>
        <v>#N/A</v>
      </c>
      <c r="J30" s="131" t="e">
        <f>IF(AND(I29=EVT,I30=EVT),EVT,IF(AND(I29=YES,I30=YES),YES,IF(OR(I29=NO,I30=NO),NO,EVT)))</f>
        <v>#N/A</v>
      </c>
    </row>
    <row r="31" spans="2:11" ht="27" customHeight="1" thickBot="1" x14ac:dyDescent="0.4">
      <c r="B31" s="66" t="s">
        <v>13</v>
      </c>
      <c r="C31" s="6" t="str">
        <f>Translation!C54</f>
        <v>Angebot Abstellplätze</v>
      </c>
      <c r="D31" s="31" t="str">
        <f>Translation!C97</f>
        <v>Ist viel Platz für Veloabstellplätze vorgesehen (z.B. Wohnen: 1 Platz pro Zimmer)?</v>
      </c>
      <c r="E31" s="34"/>
      <c r="F31" s="42" t="e">
        <f>VLOOKUP(E31,LST_AntwortVerweis,2,0)</f>
        <v>#N/A</v>
      </c>
      <c r="G31" s="48"/>
      <c r="H31" s="60"/>
    </row>
    <row r="32" spans="2:11" ht="26.5" thickBot="1" x14ac:dyDescent="0.4">
      <c r="B32" s="66" t="s">
        <v>14</v>
      </c>
      <c r="C32" s="6" t="str">
        <f>Translation!C55</f>
        <v>Nutzerfreundlichkeit der Veloabstellplätze</v>
      </c>
      <c r="D32" s="31" t="str">
        <f>Translation!C98</f>
        <v>Sind Sie bereit, die Veloabstellplätze gut beleuchtet, mit Möglichkeiten zum Anschliessen der Velos und mit ausreichend Platz auszurüsten?</v>
      </c>
      <c r="E32" s="34"/>
      <c r="F32" s="42" t="e">
        <f>VLOOKUP(E32,LST_AntwortVerweis,2,0)</f>
        <v>#N/A</v>
      </c>
      <c r="G32" s="48"/>
      <c r="H32" s="60"/>
    </row>
    <row r="33" spans="2:10" ht="25.5" thickBot="1" x14ac:dyDescent="0.4">
      <c r="B33" s="67" t="s">
        <v>15</v>
      </c>
      <c r="C33" s="143" t="str">
        <f>Translation!C56</f>
        <v>Erschliessung</v>
      </c>
      <c r="D33" s="32" t="str">
        <f>Translation!C99</f>
        <v>Ist eine engmaschige Erschliessung im Areal für Velo- und Fussverkehr geplant (z.B. ohne grosse Umwege um Gebäude herum)?</v>
      </c>
      <c r="E33" s="34"/>
      <c r="F33" s="138" t="e">
        <f>VLOOKUP(E33,LST_AntwortVerweis,2,0)*VLOOKUP(E34,LST_AntwortVerweis,2,0)</f>
        <v>#N/A</v>
      </c>
      <c r="G33" s="142"/>
      <c r="H33" s="60"/>
    </row>
    <row r="34" spans="2:10" ht="25.5" thickBot="1" x14ac:dyDescent="0.4">
      <c r="B34" s="65"/>
      <c r="C34" s="145"/>
      <c r="D34" s="33" t="str">
        <f>Translation!C100</f>
        <v>Ist eine gute Anschliessung ans Netz des Velo- und Fussverkehrs ausserhalb des Areals möglich?</v>
      </c>
      <c r="E34" s="34"/>
      <c r="F34" s="138"/>
      <c r="G34" s="142"/>
      <c r="H34" s="60"/>
      <c r="I34" s="129"/>
      <c r="J34" s="132" t="str">
        <f>Translation!C13</f>
        <v>Bewertung</v>
      </c>
    </row>
    <row r="35" spans="2:10" ht="25.5" thickBot="1" x14ac:dyDescent="0.4">
      <c r="B35" s="67" t="s">
        <v>16</v>
      </c>
      <c r="C35" s="143" t="str">
        <f>Translation!C57</f>
        <v>Elektromobilität</v>
      </c>
      <c r="D35" s="32" t="str">
        <f>Translation!C101</f>
        <v xml:space="preserve">Können bei mindestens 60% der Parkplätze für Neubauten die Elektroinstallationen bis und mit Steckdose installiert werden (ohne Ladestation)? </v>
      </c>
      <c r="E35" s="34"/>
      <c r="F35" s="138" t="e">
        <f>J36</f>
        <v>#N/A</v>
      </c>
      <c r="G35" s="142"/>
      <c r="H35" s="60"/>
      <c r="I35" s="120" t="e">
        <f>VLOOKUP(E35,LST_AntwortVerweis,2,0)</f>
        <v>#N/A</v>
      </c>
      <c r="J35" s="122"/>
    </row>
    <row r="36" spans="2:10" ht="38" thickBot="1" x14ac:dyDescent="0.4">
      <c r="B36" s="65"/>
      <c r="C36" s="145"/>
      <c r="D36" s="33" t="str">
        <f>Translation!C102</f>
        <v>Können bei den Parkplätzen für die erneuerten Bestandesbauten die Leerrohre und Kabeltragsysteme installiert werden? Falls keine Bestandesbauten vorhanden sind, antworten Sie mit "Ja".</v>
      </c>
      <c r="E36" s="34"/>
      <c r="F36" s="138"/>
      <c r="G36" s="142"/>
      <c r="H36" s="60"/>
      <c r="I36" s="130" t="e">
        <f>VLOOKUP(E36,LST_AntwortVerweis,2,0)</f>
        <v>#N/A</v>
      </c>
      <c r="J36" s="131" t="e">
        <f>IF(AND(I35=EVT,I36=EVT),EVT,IF(AND(I35=YES,I36=YES),YES,IF(OR(I35=NO,I36=NO),NO,EVT)))</f>
        <v>#N/A</v>
      </c>
    </row>
    <row r="37" spans="2:10" s="7" customFormat="1" ht="37.5" x14ac:dyDescent="0.35">
      <c r="B37" s="66" t="s">
        <v>17</v>
      </c>
      <c r="C37" s="35" t="str">
        <f>Translation!C58</f>
        <v>Fahrzeug-Sharing</v>
      </c>
      <c r="D37" s="36" t="str">
        <f>Translation!C103</f>
        <v>Sind Sie bereit, ein Fahrzeug-Sharing basierend auf den Bedürfnissen der Nutzenden zur Verfügung zu stellen (im Areal oder angrenzend ans Areal, kann auch mit einem externen Anbieter sein)? Z.b. Bike-Sharing, Mobility-Standort oder Scooters-Sharing.</v>
      </c>
      <c r="E37" s="69"/>
      <c r="F37" s="43" t="e">
        <f>VLOOKUP(E37,LST_AntwortVerweis,2,0)</f>
        <v>#N/A</v>
      </c>
      <c r="G37" s="49"/>
      <c r="H37" s="61"/>
      <c r="I37" s="22"/>
    </row>
    <row r="39" spans="2:10" ht="13" x14ac:dyDescent="0.35">
      <c r="H39" s="2"/>
      <c r="I39" s="53" t="str">
        <f>Translation!C23</f>
        <v>Anzahl Wahlvorgaben</v>
      </c>
      <c r="J39" s="3" t="str">
        <f>Translation!C24</f>
        <v>Anzahl "vielleicht"</v>
      </c>
    </row>
    <row r="40" spans="2:10" ht="18.75" customHeight="1" x14ac:dyDescent="0.35">
      <c r="B40" s="148" t="str">
        <f>Translation!C26</f>
        <v>Welche der folgenden Wahlvorgaben sollen / könnten im Areal umgesetzt werden? Geben Sie für die Bewertung in allen Feldern eine Antwort.</v>
      </c>
      <c r="C40" s="148"/>
      <c r="D40" s="148"/>
      <c r="E40" s="148"/>
      <c r="F40" s="148"/>
      <c r="G40" s="148"/>
      <c r="I40" s="54" t="e">
        <f>VLOOKUP(D5,Liste!$B$9:$C$10,2,0)</f>
        <v>#N/A</v>
      </c>
      <c r="J40" s="26">
        <f>COUNTIF(I43:I59,EVT)</f>
        <v>0</v>
      </c>
    </row>
    <row r="41" spans="2:10" ht="27" customHeight="1" x14ac:dyDescent="0.35">
      <c r="B41" s="147" t="str">
        <f>IFERROR(Translation!C28&amp;I40&amp;" "&amp;Translation!C29,Translation!C27)</f>
        <v>Bitte ganz oben den Anteil Bestandesbauten angeben.</v>
      </c>
      <c r="C41" s="147"/>
      <c r="D41" s="147"/>
      <c r="E41" s="147"/>
      <c r="F41" s="147"/>
      <c r="G41" s="147"/>
      <c r="I41" s="54"/>
    </row>
    <row r="42" spans="2:10" s="28" customFormat="1" ht="26.5" customHeight="1" x14ac:dyDescent="0.35">
      <c r="B42" s="63" t="str">
        <f>Translation!C29</f>
        <v>Wahlvorgaben</v>
      </c>
      <c r="C42" s="81"/>
      <c r="D42" s="82" t="str">
        <f>Translation!C30</f>
        <v>Beschreibung</v>
      </c>
      <c r="E42" s="83" t="str">
        <f>Translation!C31</f>
        <v>Umsetzung möglich?</v>
      </c>
      <c r="F42" s="84" t="str">
        <f>Translation!C13</f>
        <v>Bewertung</v>
      </c>
      <c r="G42" s="81" t="str">
        <f>Translation!C14</f>
        <v>Kommentar</v>
      </c>
      <c r="H42" s="62"/>
      <c r="I42" s="55" t="str">
        <f>Translation!C25</f>
        <v>Wahlvorgabe gewählt</v>
      </c>
    </row>
    <row r="43" spans="2:10" s="7" customFormat="1" ht="26.5" thickBot="1" x14ac:dyDescent="0.4">
      <c r="B43" s="65" t="s">
        <v>18</v>
      </c>
      <c r="C43" s="77" t="str">
        <f>Translation!C59</f>
        <v>Sicherstellung einer hohen Nutzungsdichte</v>
      </c>
      <c r="D43" s="78" t="str">
        <f>Translation!C104</f>
        <v>Durch ein zielgerichtetes Wohnungsangebot mit effizienten Grundrissen wird eine hohe Nutzungsdichte gewährleistet.</v>
      </c>
      <c r="E43" s="79"/>
      <c r="F43" s="134" t="str">
        <f>IF(COUNTA(E43:E59)=17,IF(I60&gt;=I40,YES,IF(J60&gt;=I40,EVT,NO)),Translation!C41)</f>
        <v>Für die Auswertung muss bei allen Wahlvorgaben etwas angegeben werden.</v>
      </c>
      <c r="G43" s="80"/>
      <c r="I43" s="56">
        <f t="shared" ref="I43:I59" si="1">IFERROR(VLOOKUP(E43,LST_AntwortVerweis,2,0),0)</f>
        <v>0</v>
      </c>
    </row>
    <row r="44" spans="2:10" ht="38" thickBot="1" x14ac:dyDescent="0.4">
      <c r="B44" s="66" t="s">
        <v>19</v>
      </c>
      <c r="C44" s="77" t="str">
        <f>Translation!C60</f>
        <v>Visualisierung von Messgrössen für Nutzende</v>
      </c>
      <c r="D44" s="4" t="str">
        <f>Translation!C105</f>
        <v>Das Monitoring von mindestens einem Drittel der Wohngebäude wird so ausgebaut, dass die Bewohnenden auf einer digitalen Anzeige einfach die aktuellen energierelevanten Parameter für ihre Nutzungseinheit einsehen können.</v>
      </c>
      <c r="E44" s="44"/>
      <c r="F44" s="135"/>
      <c r="G44" s="48"/>
      <c r="I44" s="56">
        <f t="shared" si="1"/>
        <v>0</v>
      </c>
    </row>
    <row r="45" spans="2:10" ht="25.5" thickBot="1" x14ac:dyDescent="0.4">
      <c r="B45" s="66" t="s">
        <v>20</v>
      </c>
      <c r="C45" s="77" t="str">
        <f>Translation!C61</f>
        <v>Joker Areal-Management</v>
      </c>
      <c r="D45" s="31" t="str">
        <f>Translation!C106</f>
        <v>Es wird eine eigene Massnahme mit einer positiven Wirkung auf den Themenbereich B umgesetzt.</v>
      </c>
      <c r="E45" s="44"/>
      <c r="F45" s="135"/>
      <c r="G45" s="48"/>
      <c r="I45" s="56">
        <f t="shared" si="1"/>
        <v>0</v>
      </c>
    </row>
    <row r="46" spans="2:10" ht="26.5" thickBot="1" x14ac:dyDescent="0.4">
      <c r="B46" s="66" t="s">
        <v>21</v>
      </c>
      <c r="C46" s="77" t="str">
        <f>Translation!C62</f>
        <v>Innovative Speicherlösungen</v>
      </c>
      <c r="D46" s="31" t="str">
        <f>Translation!C107</f>
        <v>Es wird eine innovative Langzeit-Speicherlösung umgesetzt, um die Areal-intern erzeugten thermischen oder elektrischen Energien zu speichern.</v>
      </c>
      <c r="E46" s="44"/>
      <c r="F46" s="135"/>
      <c r="G46" s="48"/>
      <c r="I46" s="56">
        <f t="shared" si="1"/>
        <v>0</v>
      </c>
    </row>
    <row r="47" spans="2:10" ht="38" thickBot="1" x14ac:dyDescent="0.4">
      <c r="B47" s="66" t="s">
        <v>22</v>
      </c>
      <c r="C47" s="77" t="str">
        <f>Translation!C63</f>
        <v>Einsatz lokaler Ressourcen</v>
      </c>
      <c r="D47" s="31" t="str">
        <f>Translation!C108</f>
        <v xml:space="preserve">Ein wesentlicher Anteil der Baustoffe stammt aus lokal gewonnenen Materialien (z.B. Dämmung, Tragelemente, Aufschüttung, Wandbekleidung,...). Max. Distanzen zum Abbauort: Erde, Lehm, Steine, Kies und Sand: 25 km, übrige Baustoffe 100 km. </v>
      </c>
      <c r="E47" s="44"/>
      <c r="F47" s="135"/>
      <c r="G47" s="48"/>
      <c r="I47" s="56">
        <f t="shared" si="1"/>
        <v>0</v>
      </c>
    </row>
    <row r="48" spans="2:10" ht="50.5" thickBot="1" x14ac:dyDescent="0.4">
      <c r="B48" s="66" t="s">
        <v>23</v>
      </c>
      <c r="C48" s="77" t="str">
        <f>Translation!C64</f>
        <v xml:space="preserve">Wiederverwendung von Bauteilgruppen </v>
      </c>
      <c r="D48" s="31" t="str">
        <f>Translation!C109</f>
        <v>Es werden Massnahmen zur Wiederverwendung von Bauteilgruppen umgesetzt. Für Gebäude, die rückgebaut werden und für alle für den Rückbau vorgesehenen Bauteile bei Erneuerungen, werden Wiederverwendungslisten erstellt. In den Bauplänen werden wiederverwendete Bauteile eingezeichnet.</v>
      </c>
      <c r="E48" s="44"/>
      <c r="F48" s="135"/>
      <c r="G48" s="48"/>
      <c r="I48" s="56">
        <f t="shared" si="1"/>
        <v>0</v>
      </c>
    </row>
    <row r="49" spans="2:10" ht="26.5" thickBot="1" x14ac:dyDescent="0.4">
      <c r="B49" s="66" t="s">
        <v>24</v>
      </c>
      <c r="C49" s="77" t="str">
        <f>Translation!C65</f>
        <v>Wenig Erdbewegungen für Geländegestaltung</v>
      </c>
      <c r="D49" s="31" t="str">
        <f>Translation!C110</f>
        <v>Es werden maximal 40 % des normalen Aushubmaterials abtransportiert. Als normale Aushubmenge gilt 1 m3 pro m2 EBF.</v>
      </c>
      <c r="E49" s="44"/>
      <c r="F49" s="135"/>
      <c r="G49" s="48"/>
      <c r="I49" s="56">
        <f t="shared" si="1"/>
        <v>0</v>
      </c>
    </row>
    <row r="50" spans="2:10" ht="26.5" thickBot="1" x14ac:dyDescent="0.4">
      <c r="B50" s="66" t="s">
        <v>25</v>
      </c>
      <c r="C50" s="77" t="str">
        <f>Translation!C66</f>
        <v>Joker Energie und Treibhausgase</v>
      </c>
      <c r="D50" s="31" t="str">
        <f>Translation!C111</f>
        <v>Es wird eine eigene Massnahme mit einer positiven Wirkung auf den Themenbereich C umgesetzt.</v>
      </c>
      <c r="E50" s="44"/>
      <c r="F50" s="135"/>
      <c r="G50" s="48"/>
      <c r="I50" s="56">
        <f t="shared" si="1"/>
        <v>0</v>
      </c>
    </row>
    <row r="51" spans="2:10" ht="25.5" thickBot="1" x14ac:dyDescent="0.4">
      <c r="B51" s="66" t="s">
        <v>26</v>
      </c>
      <c r="C51" s="77" t="str">
        <f>Translation!C67</f>
        <v>Durchlüftung im Areal</v>
      </c>
      <c r="D51" s="31" t="str">
        <f>Translation!C112</f>
        <v>Die Ausrichtung und Struktur von Neubauten werden so geplant, dass eine gute Durchlüftung des Areals gewährleistet wird.</v>
      </c>
      <c r="E51" s="44"/>
      <c r="F51" s="135"/>
      <c r="G51" s="48"/>
      <c r="I51" s="56">
        <f t="shared" si="1"/>
        <v>0</v>
      </c>
    </row>
    <row r="52" spans="2:10" ht="38" thickBot="1" x14ac:dyDescent="0.4">
      <c r="B52" s="66" t="s">
        <v>27</v>
      </c>
      <c r="C52" s="77" t="str">
        <f>Translation!C68</f>
        <v>Regenwassernutzung</v>
      </c>
      <c r="D52" s="31" t="str">
        <f>Translation!C113</f>
        <v>Das anfallende Niederschlagswasser von mindestens 20 % der Dachflächen auf dem Areal wird gespeichert und für die Nutzung im privaten oder im gewerblichen Bereich eingesetzt.</v>
      </c>
      <c r="E52" s="44"/>
      <c r="F52" s="135"/>
      <c r="G52" s="48"/>
      <c r="I52" s="56">
        <f t="shared" si="1"/>
        <v>0</v>
      </c>
    </row>
    <row r="53" spans="2:10" ht="26.5" thickBot="1" x14ac:dyDescent="0.4">
      <c r="B53" s="66" t="s">
        <v>28</v>
      </c>
      <c r="C53" s="77" t="str">
        <f>Translation!C69</f>
        <v>Keine Unterbauung von Freiflächen</v>
      </c>
      <c r="D53" s="31" t="str">
        <f>Translation!C114</f>
        <v>Es wird auf die Unterbauung von Freiflächen verzichtet, die ausserhalb von bestehenden oder neuen Gebäudeflächen liegen.</v>
      </c>
      <c r="E53" s="44"/>
      <c r="F53" s="135"/>
      <c r="G53" s="48"/>
      <c r="I53" s="56">
        <f t="shared" si="1"/>
        <v>0</v>
      </c>
    </row>
    <row r="54" spans="2:10" ht="26.5" thickBot="1" x14ac:dyDescent="0.4">
      <c r="B54" s="66" t="s">
        <v>29</v>
      </c>
      <c r="C54" s="77" t="str">
        <f>Translation!C70</f>
        <v>Joker Komfort und Klimaanpassung</v>
      </c>
      <c r="D54" s="31" t="str">
        <f>Translation!C115</f>
        <v>Es wird eine eigene Massnahme mit einer positiven Wirkung auf den Themenbereich D umgesetzt.</v>
      </c>
      <c r="E54" s="44"/>
      <c r="F54" s="135"/>
      <c r="G54" s="48"/>
      <c r="I54" s="56">
        <f t="shared" si="1"/>
        <v>0</v>
      </c>
    </row>
    <row r="55" spans="2:10" ht="39.5" thickBot="1" x14ac:dyDescent="0.4">
      <c r="B55" s="66" t="s">
        <v>30</v>
      </c>
      <c r="C55" s="77" t="str">
        <f>Translation!C71</f>
        <v>Minimum an Personenwagen-Abstellplätzen</v>
      </c>
      <c r="D55" s="31" t="str">
        <f>Translation!C116</f>
        <v>Es werden besonders wenige  Personenwagenabstellplätze (PP) geplant. z.B. Wohnen in ländlichem Gebiet: weniger als 1 PP pro Wohnung.</v>
      </c>
      <c r="E55" s="44"/>
      <c r="F55" s="135"/>
      <c r="G55" s="48"/>
      <c r="I55" s="56">
        <f t="shared" si="1"/>
        <v>0</v>
      </c>
    </row>
    <row r="56" spans="2:10" ht="38" thickBot="1" x14ac:dyDescent="0.4">
      <c r="B56" s="66" t="s">
        <v>31</v>
      </c>
      <c r="C56" s="77" t="str">
        <f>Translation!C72</f>
        <v>Areal-interne Angebote zur Verkehrsreduktion</v>
      </c>
      <c r="D56" s="31" t="str">
        <f>Translation!C117</f>
        <v>Es werden mindestens zwei verschiedene Einrichtungen geschaffen, die zur Reduktion der Mobilität der Bewohnenden beitragen. Dies kann z.B. ein Lebensmittel-Laden, ein Restaurant oder ein Kindergarten sein.</v>
      </c>
      <c r="E56" s="44"/>
      <c r="F56" s="135"/>
      <c r="G56" s="48"/>
      <c r="I56" s="56">
        <f t="shared" si="1"/>
        <v>0</v>
      </c>
    </row>
    <row r="57" spans="2:10" ht="38" thickBot="1" x14ac:dyDescent="0.4">
      <c r="B57" s="66" t="s">
        <v>32</v>
      </c>
      <c r="C57" s="77" t="str">
        <f>Translation!C73</f>
        <v>Mobilitätsmanagement zur MIV-Reduktion</v>
      </c>
      <c r="D57" s="31" t="str">
        <f>Translation!C118</f>
        <v>Es werden mindestens zwei Massnahmen zur Reduktion des motorisierten Individualverkehrs umgesetzt. Z.B. Serviceangebote für Velonutzende oder mietvertragliche Regelungen zum Autobesitz.</v>
      </c>
      <c r="E57" s="44"/>
      <c r="F57" s="135"/>
      <c r="G57" s="48"/>
      <c r="I57" s="56">
        <f t="shared" si="1"/>
        <v>0</v>
      </c>
    </row>
    <row r="58" spans="2:10" ht="26.5" thickBot="1" x14ac:dyDescent="0.4">
      <c r="B58" s="66" t="s">
        <v>33</v>
      </c>
      <c r="C58" s="77" t="str">
        <f>Translation!C74</f>
        <v>Bidirektionale Ladestationen</v>
      </c>
      <c r="D58" s="31" t="str">
        <f>Translation!C119</f>
        <v>Mindestens 5 % der Personenwagenabstellplätze werden mit bidirektionalen Ladestationen ausgerüstet.</v>
      </c>
      <c r="E58" s="44"/>
      <c r="F58" s="135"/>
      <c r="G58" s="48"/>
      <c r="I58" s="56">
        <f t="shared" si="1"/>
        <v>0</v>
      </c>
    </row>
    <row r="59" spans="2:10" ht="25" x14ac:dyDescent="0.35">
      <c r="B59" s="67" t="s">
        <v>34</v>
      </c>
      <c r="C59" s="77" t="str">
        <f>Translation!C75</f>
        <v>Joker Mobilität</v>
      </c>
      <c r="D59" s="70" t="str">
        <f>Translation!C120</f>
        <v>Es wird eine eigene Massnahme mit einer positiven Wirkung auf den Themenbereich E umgesetzt.</v>
      </c>
      <c r="E59" s="71"/>
      <c r="F59" s="136"/>
      <c r="G59" s="72"/>
      <c r="I59" s="57">
        <f t="shared" si="1"/>
        <v>0</v>
      </c>
    </row>
    <row r="60" spans="2:10" ht="13" x14ac:dyDescent="0.35">
      <c r="B60" s="73"/>
      <c r="C60" s="74"/>
      <c r="D60" s="74"/>
      <c r="E60" s="75"/>
      <c r="F60" s="76"/>
      <c r="G60" s="74"/>
      <c r="I60" s="58">
        <f>SUM(I43:I59)</f>
        <v>0</v>
      </c>
      <c r="J60" s="27">
        <f>SUM(I60,J40)</f>
        <v>0</v>
      </c>
    </row>
  </sheetData>
  <sheetProtection algorithmName="SHA-512" hashValue="MqzXritf/jjYNm92Cs3ln4XBaoZfQy2+Swh47Z2/rhOlCLR3m7uo5IdKLFTIvjMq6DQ5O4OC2jjz+VB0dLZkaw==" saltValue="fJq/JvY74q9mndV52CWbzQ==" spinCount="100000" sheet="1" selectLockedCells="1"/>
  <mergeCells count="25">
    <mergeCell ref="B41:G41"/>
    <mergeCell ref="F35:F36"/>
    <mergeCell ref="B40:G40"/>
    <mergeCell ref="C10:C12"/>
    <mergeCell ref="C18:C19"/>
    <mergeCell ref="C27:C28"/>
    <mergeCell ref="C33:C34"/>
    <mergeCell ref="C35:C36"/>
    <mergeCell ref="F27:F28"/>
    <mergeCell ref="B7:G7"/>
    <mergeCell ref="F43:F59"/>
    <mergeCell ref="F10:F12"/>
    <mergeCell ref="B21:B25"/>
    <mergeCell ref="G33:G34"/>
    <mergeCell ref="G35:G36"/>
    <mergeCell ref="C21:C25"/>
    <mergeCell ref="G29:G30"/>
    <mergeCell ref="C29:C30"/>
    <mergeCell ref="F18:F19"/>
    <mergeCell ref="G18:G19"/>
    <mergeCell ref="G21:G25"/>
    <mergeCell ref="G10:G12"/>
    <mergeCell ref="F21:F25"/>
    <mergeCell ref="F29:F30"/>
    <mergeCell ref="F33:F34"/>
  </mergeCells>
  <phoneticPr fontId="10" type="noConversion"/>
  <conditionalFormatting sqref="B41:G41">
    <cfRule type="expression" dxfId="3" priority="1">
      <formula>IF(ISERROR($I$40),1,0)</formula>
    </cfRule>
  </conditionalFormatting>
  <conditionalFormatting sqref="F10:F37 F43">
    <cfRule type="cellIs" dxfId="2" priority="8" operator="equal">
      <formula>$I$4</formula>
    </cfRule>
    <cfRule type="cellIs" dxfId="1" priority="9" operator="equal">
      <formula>$I$5</formula>
    </cfRule>
    <cfRule type="cellIs" dxfId="0" priority="10" operator="equal">
      <formula>$I$3</formula>
    </cfRule>
  </conditionalFormatting>
  <dataValidations count="2">
    <dataValidation type="list" allowBlank="1" showInputMessage="1" showErrorMessage="1" sqref="E10:E37 E43:E59" xr:uid="{09EEEF23-9BE1-4F1D-9865-822C0CBFD911}">
      <formula1>LST_Antwort</formula1>
    </dataValidation>
    <dataValidation type="list" allowBlank="1" showInputMessage="1" showErrorMessage="1" sqref="D5:D6" xr:uid="{4802DA03-BD80-435C-89F6-7DE15E3C5794}">
      <formula1>LST_Wahlvorgaben</formula1>
    </dataValidation>
  </dataValidations>
  <pageMargins left="0.70866141732283472" right="0.70866141732283472" top="0.78740157480314965" bottom="0.78740157480314965" header="0.31496062992125984" footer="0.31496062992125984"/>
  <pageSetup paperSize="9" scale="50" fitToHeight="0" orientation="portrait" r:id="rId1"/>
  <rowBreaks count="1" manualBreakCount="1">
    <brk id="38" max="16383" man="1"/>
  </rowBreaks>
  <ignoredErrors>
    <ignoredError sqref="F13:F16 F17:F20 F29:F34 F21:F27 F35:F37 I10:I11 F10" evalError="1"/>
    <ignoredError sqref="J22"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02C2A-FEAD-4A10-A74E-D0A88780F6C4}">
  <dimension ref="A1:C11"/>
  <sheetViews>
    <sheetView workbookViewId="0">
      <selection activeCell="C9" sqref="C9"/>
    </sheetView>
  </sheetViews>
  <sheetFormatPr baseColWidth="10" defaultColWidth="11.453125" defaultRowHeight="14.5" x14ac:dyDescent="0.35"/>
  <cols>
    <col min="1" max="1" width="24.54296875" style="46" customWidth="1"/>
    <col min="2" max="2" width="37" customWidth="1"/>
  </cols>
  <sheetData>
    <row r="1" spans="1:3" x14ac:dyDescent="0.35">
      <c r="A1" s="46" t="str">
        <f>Translation!C37</f>
        <v>Liste</v>
      </c>
    </row>
    <row r="2" spans="1:3" x14ac:dyDescent="0.35">
      <c r="C2" s="46" t="str">
        <f>Translation!C40</f>
        <v>Wert</v>
      </c>
    </row>
    <row r="3" spans="1:3" x14ac:dyDescent="0.35">
      <c r="A3" s="46" t="str">
        <f>Translation!C38</f>
        <v>Antwort</v>
      </c>
      <c r="B3" s="18" t="str">
        <f>Translation!C32</f>
        <v>Ja</v>
      </c>
      <c r="C3" s="18">
        <v>1</v>
      </c>
    </row>
    <row r="4" spans="1:3" x14ac:dyDescent="0.35">
      <c r="B4" s="18" t="str">
        <f>Translation!C33</f>
        <v>Nein</v>
      </c>
      <c r="C4" s="18">
        <v>0</v>
      </c>
    </row>
    <row r="5" spans="1:3" x14ac:dyDescent="0.35">
      <c r="B5" s="18" t="str">
        <f>Translation!C34</f>
        <v>Vielleicht</v>
      </c>
      <c r="C5" s="18" t="s">
        <v>0</v>
      </c>
    </row>
    <row r="6" spans="1:3" x14ac:dyDescent="0.35">
      <c r="B6" s="18"/>
      <c r="C6" s="18"/>
    </row>
    <row r="8" spans="1:3" x14ac:dyDescent="0.35">
      <c r="C8" s="46" t="str">
        <f>Translation!C23</f>
        <v>Anzahl Wahlvorgaben</v>
      </c>
    </row>
    <row r="9" spans="1:3" s="19" customFormat="1" x14ac:dyDescent="0.35">
      <c r="A9" s="47" t="str">
        <f>Translation!C8</f>
        <v>Anteil Bestandesbauten</v>
      </c>
      <c r="B9" s="20" t="str">
        <f>Translation!C35</f>
        <v>Anteil Bestandesbauten ist kleiner als  2/3 der totalen EBF</v>
      </c>
      <c r="C9" s="21">
        <v>3</v>
      </c>
    </row>
    <row r="10" spans="1:3" x14ac:dyDescent="0.35">
      <c r="B10" s="20" t="str">
        <f>Translation!C36</f>
        <v>Anteil Bestandesbauten ist gleich oder grösser als 2/3 der totalen EBF</v>
      </c>
      <c r="C10" s="18">
        <v>2</v>
      </c>
    </row>
    <row r="11" spans="1:3" x14ac:dyDescent="0.35">
      <c r="B11" s="17"/>
    </row>
  </sheetData>
  <phoneticPr fontId="10"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05C49-F610-4125-BFCD-D8EE2794BE56}">
  <dimension ref="A1:J144"/>
  <sheetViews>
    <sheetView zoomScale="85" zoomScaleNormal="85" workbookViewId="0">
      <selection activeCell="C1" sqref="C1"/>
    </sheetView>
  </sheetViews>
  <sheetFormatPr baseColWidth="10" defaultColWidth="11.54296875" defaultRowHeight="12.5" x14ac:dyDescent="0.25"/>
  <cols>
    <col min="1" max="1" width="11.54296875" style="87"/>
    <col min="2" max="2" width="10" style="87" customWidth="1"/>
    <col min="3" max="3" width="36" style="87" bestFit="1" customWidth="1"/>
    <col min="4" max="4" width="51.54296875" style="116" bestFit="1" customWidth="1"/>
    <col min="5" max="6" width="46.54296875" style="116" customWidth="1"/>
    <col min="7" max="7" width="9.1796875" style="87" bestFit="1" customWidth="1"/>
    <col min="8" max="8" width="7.1796875" style="87" customWidth="1"/>
    <col min="9" max="9" width="11.54296875" style="87"/>
    <col min="10" max="10" width="2" style="87" bestFit="1" customWidth="1"/>
    <col min="11" max="16384" width="11.54296875" style="87"/>
  </cols>
  <sheetData>
    <row r="1" spans="2:10" ht="13" x14ac:dyDescent="0.3">
      <c r="B1" s="118" t="s">
        <v>35</v>
      </c>
      <c r="C1" s="89" t="s">
        <v>36</v>
      </c>
      <c r="D1" s="88">
        <f>VLOOKUP(C1,I1:J3,2,0)</f>
        <v>1</v>
      </c>
      <c r="E1" s="90" t="s">
        <v>37</v>
      </c>
      <c r="F1" s="91" t="s">
        <v>38</v>
      </c>
      <c r="I1" s="92" t="s">
        <v>36</v>
      </c>
      <c r="J1" s="93">
        <v>1</v>
      </c>
    </row>
    <row r="2" spans="2:10" ht="13" x14ac:dyDescent="0.3">
      <c r="B2" s="94"/>
      <c r="C2" s="95"/>
      <c r="D2" s="96"/>
      <c r="E2" s="97"/>
      <c r="F2" s="97"/>
      <c r="I2" s="92" t="s">
        <v>39</v>
      </c>
      <c r="J2" s="93">
        <v>2</v>
      </c>
    </row>
    <row r="3" spans="2:10" ht="13" x14ac:dyDescent="0.3">
      <c r="B3" s="88" t="s">
        <v>40</v>
      </c>
      <c r="C3" s="98" t="s">
        <v>41</v>
      </c>
      <c r="D3" s="99" t="str">
        <f>I1</f>
        <v>deutsch</v>
      </c>
      <c r="E3" s="99" t="str">
        <f>I2</f>
        <v>français</v>
      </c>
      <c r="F3" s="99" t="str">
        <f>I3</f>
        <v>italiano</v>
      </c>
      <c r="I3" s="92" t="s">
        <v>42</v>
      </c>
      <c r="J3" s="93">
        <v>3</v>
      </c>
    </row>
    <row r="4" spans="2:10" x14ac:dyDescent="0.25">
      <c r="B4" s="100">
        <v>1</v>
      </c>
      <c r="C4" s="101" t="str">
        <f>INDEX($D$4:$F$507,$B4,$D$1)</f>
        <v>Version</v>
      </c>
      <c r="D4" s="102" t="s">
        <v>37</v>
      </c>
      <c r="E4" s="102" t="s">
        <v>37</v>
      </c>
      <c r="F4" s="102"/>
    </row>
    <row r="5" spans="2:10" x14ac:dyDescent="0.25">
      <c r="B5" s="100">
        <v>2</v>
      </c>
      <c r="C5" s="101" t="str">
        <f t="shared" ref="C5:C68" si="0">INDEX($D$4:$F$507,$B5,$D$1)</f>
        <v>Pre-Check Minergie-Areal</v>
      </c>
      <c r="D5" s="102" t="s">
        <v>43</v>
      </c>
      <c r="E5" s="102" t="s">
        <v>44</v>
      </c>
      <c r="F5" s="102"/>
    </row>
    <row r="6" spans="2:10" x14ac:dyDescent="0.25">
      <c r="B6" s="100">
        <v>3</v>
      </c>
      <c r="C6" s="101" t="str">
        <f t="shared" si="0"/>
        <v>Bezeichnung Areal</v>
      </c>
      <c r="D6" s="102" t="s">
        <v>45</v>
      </c>
      <c r="E6" s="102" t="s">
        <v>46</v>
      </c>
      <c r="F6" s="102"/>
    </row>
    <row r="7" spans="2:10" x14ac:dyDescent="0.25">
      <c r="B7" s="100">
        <v>4</v>
      </c>
      <c r="C7" s="101" t="str">
        <f t="shared" si="0"/>
        <v>Datum</v>
      </c>
      <c r="D7" s="102" t="s">
        <v>47</v>
      </c>
      <c r="E7" s="102" t="s">
        <v>48</v>
      </c>
      <c r="F7" s="102"/>
    </row>
    <row r="8" spans="2:10" x14ac:dyDescent="0.25">
      <c r="B8" s="100">
        <v>5</v>
      </c>
      <c r="C8" s="101" t="str">
        <f t="shared" si="0"/>
        <v>Anteil Bestandesbauten</v>
      </c>
      <c r="D8" s="102" t="s">
        <v>49</v>
      </c>
      <c r="E8" s="102" t="s">
        <v>50</v>
      </c>
      <c r="F8" s="102"/>
    </row>
    <row r="9" spans="2:10" ht="112.5" x14ac:dyDescent="0.25">
      <c r="B9" s="100">
        <v>6</v>
      </c>
      <c r="C9" s="101" t="str">
        <f t="shared" si="0"/>
        <v>Wichtiger Hinweis: Der Pre-Check eignet sich dazu, eine erste Übersicht der Anforderungen des Minergie-Areals zu erhalten und mögliche Stolpersteine zu identifizieren. Das Ausfüllen gewährleistet nicht, dass die Anforderungen erfüllt werden - dazu müssen die detaillierten Vorgaben gemäss aktuellem Reglement berücksichtigt werden.</v>
      </c>
      <c r="D9" s="102" t="s">
        <v>51</v>
      </c>
      <c r="E9" s="102" t="s">
        <v>52</v>
      </c>
      <c r="F9" s="102"/>
    </row>
    <row r="10" spans="2:10" x14ac:dyDescent="0.25">
      <c r="B10" s="100">
        <v>7</v>
      </c>
      <c r="C10" s="101" t="str">
        <f t="shared" si="0"/>
        <v>Pflichtvorgaben</v>
      </c>
      <c r="D10" s="102" t="s">
        <v>53</v>
      </c>
      <c r="E10" s="102" t="s">
        <v>54</v>
      </c>
      <c r="F10" s="102"/>
    </row>
    <row r="11" spans="2:10" x14ac:dyDescent="0.25">
      <c r="B11" s="100">
        <v>8</v>
      </c>
      <c r="C11" s="101" t="str">
        <f t="shared" si="0"/>
        <v>Frage</v>
      </c>
      <c r="D11" s="102" t="s">
        <v>55</v>
      </c>
      <c r="E11" s="102" t="s">
        <v>56</v>
      </c>
      <c r="F11" s="102"/>
    </row>
    <row r="12" spans="2:10" x14ac:dyDescent="0.25">
      <c r="B12" s="100">
        <v>9</v>
      </c>
      <c r="C12" s="101" t="str">
        <f t="shared" si="0"/>
        <v>Antwort</v>
      </c>
      <c r="D12" s="102" t="s">
        <v>57</v>
      </c>
      <c r="E12" s="102" t="s">
        <v>58</v>
      </c>
      <c r="F12" s="102"/>
    </row>
    <row r="13" spans="2:10" x14ac:dyDescent="0.25">
      <c r="B13" s="100">
        <v>10</v>
      </c>
      <c r="C13" s="101" t="str">
        <f t="shared" si="0"/>
        <v>Bewertung</v>
      </c>
      <c r="D13" s="102" t="s">
        <v>59</v>
      </c>
      <c r="E13" s="102" t="s">
        <v>60</v>
      </c>
      <c r="F13" s="102"/>
    </row>
    <row r="14" spans="2:10" ht="13" thickBot="1" x14ac:dyDescent="0.3">
      <c r="B14" s="103">
        <v>11</v>
      </c>
      <c r="C14" s="104" t="str">
        <f t="shared" si="0"/>
        <v>Kommentar</v>
      </c>
      <c r="D14" s="105" t="s">
        <v>61</v>
      </c>
      <c r="E14" s="105" t="s">
        <v>62</v>
      </c>
      <c r="F14" s="105"/>
    </row>
    <row r="15" spans="2:10" x14ac:dyDescent="0.25">
      <c r="B15" s="106">
        <v>12</v>
      </c>
      <c r="C15" s="107" t="str">
        <f t="shared" si="0"/>
        <v>Keine Probleme zu erwarten</v>
      </c>
      <c r="D15" s="108" t="s">
        <v>63</v>
      </c>
      <c r="E15" s="108" t="s">
        <v>64</v>
      </c>
      <c r="F15" s="108"/>
    </row>
    <row r="16" spans="2:10" x14ac:dyDescent="0.25">
      <c r="B16" s="100">
        <v>13</v>
      </c>
      <c r="C16" s="101" t="str">
        <f t="shared" si="0"/>
        <v>Detaillierter zu prüfen</v>
      </c>
      <c r="D16" s="102" t="s">
        <v>65</v>
      </c>
      <c r="E16" s="102" t="s">
        <v>66</v>
      </c>
      <c r="F16" s="102"/>
    </row>
    <row r="17" spans="2:6" x14ac:dyDescent="0.25">
      <c r="B17" s="100">
        <v>14</v>
      </c>
      <c r="C17" s="101" t="str">
        <f t="shared" si="0"/>
        <v>Möglicher Stolperstein</v>
      </c>
      <c r="D17" s="102" t="s">
        <v>67</v>
      </c>
      <c r="E17" s="102" t="s">
        <v>68</v>
      </c>
      <c r="F17" s="102"/>
    </row>
    <row r="18" spans="2:6" x14ac:dyDescent="0.25">
      <c r="B18" s="100">
        <v>15</v>
      </c>
      <c r="C18" s="101" t="str">
        <f t="shared" si="0"/>
        <v>Index für Farbcode</v>
      </c>
      <c r="D18" s="102" t="s">
        <v>69</v>
      </c>
      <c r="E18" s="102" t="s">
        <v>70</v>
      </c>
      <c r="F18" s="102"/>
    </row>
    <row r="19" spans="2:6" x14ac:dyDescent="0.25">
      <c r="B19" s="100">
        <v>16</v>
      </c>
      <c r="C19" s="101" t="str">
        <f t="shared" si="0"/>
        <v>Bestandesbauten und Neubauten</v>
      </c>
      <c r="D19" s="102" t="s">
        <v>71</v>
      </c>
      <c r="E19" s="102" t="s">
        <v>72</v>
      </c>
      <c r="F19" s="102"/>
    </row>
    <row r="20" spans="2:6" ht="15.5" x14ac:dyDescent="0.4">
      <c r="B20" s="100">
        <v>17</v>
      </c>
      <c r="C20" s="101" t="str">
        <f t="shared" si="0"/>
        <v>Anzahl negative Punkte für CO2</v>
      </c>
      <c r="D20" s="102" t="s">
        <v>73</v>
      </c>
      <c r="E20" s="102" t="s">
        <v>74</v>
      </c>
      <c r="F20" s="102"/>
    </row>
    <row r="21" spans="2:6" x14ac:dyDescent="0.25">
      <c r="B21" s="100">
        <v>18</v>
      </c>
      <c r="C21" s="101" t="str">
        <f t="shared" si="0"/>
        <v>Vielleicht = Ja</v>
      </c>
      <c r="D21" s="102" t="s">
        <v>75</v>
      </c>
      <c r="E21" s="102" t="s">
        <v>76</v>
      </c>
      <c r="F21" s="102"/>
    </row>
    <row r="22" spans="2:6" x14ac:dyDescent="0.25">
      <c r="B22" s="100">
        <v>19</v>
      </c>
      <c r="C22" s="101" t="str">
        <f t="shared" si="0"/>
        <v>Achtung: Frage doppelt gewertet</v>
      </c>
      <c r="D22" s="102" t="s">
        <v>77</v>
      </c>
      <c r="E22" s="102" t="s">
        <v>78</v>
      </c>
      <c r="F22" s="102"/>
    </row>
    <row r="23" spans="2:6" x14ac:dyDescent="0.25">
      <c r="B23" s="100">
        <v>20</v>
      </c>
      <c r="C23" s="101" t="str">
        <f t="shared" si="0"/>
        <v>Anzahl Wahlvorgaben</v>
      </c>
      <c r="D23" s="102" t="s">
        <v>79</v>
      </c>
      <c r="E23" s="102" t="s">
        <v>80</v>
      </c>
      <c r="F23" s="102"/>
    </row>
    <row r="24" spans="2:6" x14ac:dyDescent="0.25">
      <c r="B24" s="100">
        <v>21</v>
      </c>
      <c r="C24" s="101" t="str">
        <f t="shared" si="0"/>
        <v>Anzahl "vielleicht"</v>
      </c>
      <c r="D24" s="102" t="s">
        <v>81</v>
      </c>
      <c r="E24" s="102" t="s">
        <v>82</v>
      </c>
      <c r="F24" s="102"/>
    </row>
    <row r="25" spans="2:6" x14ac:dyDescent="0.25">
      <c r="B25" s="100">
        <v>22</v>
      </c>
      <c r="C25" s="101" t="str">
        <f t="shared" si="0"/>
        <v>Wahlvorgabe gewählt</v>
      </c>
      <c r="D25" s="102" t="s">
        <v>83</v>
      </c>
      <c r="E25" s="102" t="s">
        <v>84</v>
      </c>
      <c r="F25" s="102"/>
    </row>
    <row r="26" spans="2:6" ht="50" x14ac:dyDescent="0.25">
      <c r="B26" s="100">
        <v>23</v>
      </c>
      <c r="C26" s="101" t="str">
        <f t="shared" si="0"/>
        <v>Welche der folgenden Wahlvorgaben sollen / könnten im Areal umgesetzt werden? Geben Sie für die Bewertung in allen Feldern eine Antwort.</v>
      </c>
      <c r="D26" s="102" t="s">
        <v>85</v>
      </c>
      <c r="E26" s="102" t="s">
        <v>86</v>
      </c>
      <c r="F26" s="102"/>
    </row>
    <row r="27" spans="2:6" ht="25" x14ac:dyDescent="0.25">
      <c r="B27" s="100">
        <v>24</v>
      </c>
      <c r="C27" s="101" t="str">
        <f t="shared" si="0"/>
        <v>Bitte ganz oben den Anteil Bestandesbauten angeben.</v>
      </c>
      <c r="D27" s="102" t="s">
        <v>87</v>
      </c>
      <c r="E27" s="102" t="s">
        <v>88</v>
      </c>
      <c r="F27" s="102"/>
    </row>
    <row r="28" spans="2:6" ht="37.5" x14ac:dyDescent="0.25">
      <c r="B28" s="100">
        <v>25</v>
      </c>
      <c r="C28" s="101" t="str">
        <f t="shared" si="0"/>
        <v xml:space="preserve">Für die Zertifizierung nach Minergie-Areal muss mindestens die folgende Anzahl Wahlvorgaben umgesetzt werden: </v>
      </c>
      <c r="D28" s="102" t="s">
        <v>89</v>
      </c>
      <c r="E28" s="102" t="s">
        <v>90</v>
      </c>
      <c r="F28" s="102"/>
    </row>
    <row r="29" spans="2:6" x14ac:dyDescent="0.25">
      <c r="B29" s="100">
        <v>26</v>
      </c>
      <c r="C29" s="101" t="str">
        <f t="shared" si="0"/>
        <v>Wahlvorgaben</v>
      </c>
      <c r="D29" s="102" t="s">
        <v>91</v>
      </c>
      <c r="E29" s="102" t="s">
        <v>92</v>
      </c>
      <c r="F29" s="102"/>
    </row>
    <row r="30" spans="2:6" x14ac:dyDescent="0.25">
      <c r="B30" s="100">
        <v>27</v>
      </c>
      <c r="C30" s="101" t="str">
        <f t="shared" si="0"/>
        <v>Beschreibung</v>
      </c>
      <c r="D30" s="102" t="s">
        <v>93</v>
      </c>
      <c r="E30" s="102" t="s">
        <v>94</v>
      </c>
      <c r="F30" s="102"/>
    </row>
    <row r="31" spans="2:6" x14ac:dyDescent="0.25">
      <c r="B31" s="100">
        <v>28</v>
      </c>
      <c r="C31" s="101" t="str">
        <f t="shared" si="0"/>
        <v>Umsetzung möglich?</v>
      </c>
      <c r="D31" s="102" t="s">
        <v>95</v>
      </c>
      <c r="E31" s="102" t="s">
        <v>96</v>
      </c>
      <c r="F31" s="102"/>
    </row>
    <row r="32" spans="2:6" x14ac:dyDescent="0.25">
      <c r="B32" s="100">
        <v>29</v>
      </c>
      <c r="C32" s="101" t="str">
        <f t="shared" si="0"/>
        <v>Ja</v>
      </c>
      <c r="D32" s="102" t="s">
        <v>97</v>
      </c>
      <c r="E32" s="102" t="s">
        <v>98</v>
      </c>
      <c r="F32" s="102"/>
    </row>
    <row r="33" spans="1:6" x14ac:dyDescent="0.25">
      <c r="B33" s="100">
        <v>30</v>
      </c>
      <c r="C33" s="101" t="str">
        <f t="shared" si="0"/>
        <v>Nein</v>
      </c>
      <c r="D33" s="102" t="s">
        <v>99</v>
      </c>
      <c r="E33" s="102" t="s">
        <v>100</v>
      </c>
      <c r="F33" s="102"/>
    </row>
    <row r="34" spans="1:6" x14ac:dyDescent="0.25">
      <c r="B34" s="100">
        <v>31</v>
      </c>
      <c r="C34" s="101" t="str">
        <f t="shared" si="0"/>
        <v>Vielleicht</v>
      </c>
      <c r="D34" s="102" t="s">
        <v>101</v>
      </c>
      <c r="E34" s="102" t="s">
        <v>102</v>
      </c>
      <c r="F34" s="102"/>
    </row>
    <row r="35" spans="1:6" ht="25" x14ac:dyDescent="0.25">
      <c r="B35" s="100">
        <v>32</v>
      </c>
      <c r="C35" s="101" t="str">
        <f t="shared" si="0"/>
        <v>Anteil Bestandesbauten ist kleiner als  2/3 der totalen EBF</v>
      </c>
      <c r="D35" s="102" t="s">
        <v>103</v>
      </c>
      <c r="E35" s="102" t="s">
        <v>104</v>
      </c>
      <c r="F35" s="102"/>
    </row>
    <row r="36" spans="1:6" ht="25" x14ac:dyDescent="0.25">
      <c r="B36" s="100">
        <v>33</v>
      </c>
      <c r="C36" s="101" t="str">
        <f t="shared" si="0"/>
        <v>Anteil Bestandesbauten ist gleich oder grösser als 2/3 der totalen EBF</v>
      </c>
      <c r="D36" s="102" t="s">
        <v>105</v>
      </c>
      <c r="E36" s="102" t="s">
        <v>106</v>
      </c>
      <c r="F36" s="102"/>
    </row>
    <row r="37" spans="1:6" x14ac:dyDescent="0.25">
      <c r="B37" s="100">
        <v>34</v>
      </c>
      <c r="C37" s="101" t="str">
        <f t="shared" si="0"/>
        <v>Liste</v>
      </c>
      <c r="D37" s="102" t="s">
        <v>107</v>
      </c>
      <c r="E37" s="102" t="s">
        <v>107</v>
      </c>
      <c r="F37" s="102"/>
    </row>
    <row r="38" spans="1:6" x14ac:dyDescent="0.25">
      <c r="B38" s="100">
        <v>35</v>
      </c>
      <c r="C38" s="101" t="str">
        <f t="shared" si="0"/>
        <v>Antwort</v>
      </c>
      <c r="D38" s="102" t="s">
        <v>57</v>
      </c>
      <c r="E38" s="102" t="s">
        <v>58</v>
      </c>
      <c r="F38" s="102"/>
    </row>
    <row r="39" spans="1:6" x14ac:dyDescent="0.25">
      <c r="B39" s="100">
        <v>36</v>
      </c>
      <c r="C39" s="101" t="str">
        <f t="shared" si="0"/>
        <v>Anteil Bestandesbauten</v>
      </c>
      <c r="D39" s="102" t="s">
        <v>49</v>
      </c>
      <c r="E39" s="102" t="s">
        <v>50</v>
      </c>
      <c r="F39" s="102"/>
    </row>
    <row r="40" spans="1:6" x14ac:dyDescent="0.25">
      <c r="B40" s="100">
        <v>37</v>
      </c>
      <c r="C40" s="101" t="str">
        <f t="shared" si="0"/>
        <v>Wert</v>
      </c>
      <c r="D40" s="102" t="s">
        <v>108</v>
      </c>
      <c r="E40" s="102" t="s">
        <v>109</v>
      </c>
      <c r="F40" s="102"/>
    </row>
    <row r="41" spans="1:6" ht="25" x14ac:dyDescent="0.25">
      <c r="B41" s="100">
        <v>38</v>
      </c>
      <c r="C41" s="101" t="str">
        <f t="shared" si="0"/>
        <v>Für die Auswertung muss bei allen Wahlvorgaben etwas angegeben werden.</v>
      </c>
      <c r="D41" s="102" t="s">
        <v>110</v>
      </c>
      <c r="E41" s="102" t="s">
        <v>111</v>
      </c>
      <c r="F41" s="102"/>
    </row>
    <row r="42" spans="1:6" x14ac:dyDescent="0.25">
      <c r="A42" s="119" t="s">
        <v>1</v>
      </c>
      <c r="B42" s="100">
        <v>39</v>
      </c>
      <c r="C42" s="101" t="str">
        <f t="shared" si="0"/>
        <v>Zertifizierung nach Minergie (-P/-A/-ECO)</v>
      </c>
      <c r="D42" s="102" t="s">
        <v>112</v>
      </c>
      <c r="E42" s="102" t="s">
        <v>113</v>
      </c>
      <c r="F42" s="102"/>
    </row>
    <row r="43" spans="1:6" x14ac:dyDescent="0.25">
      <c r="A43" s="119" t="s">
        <v>2</v>
      </c>
      <c r="B43" s="100">
        <v>40</v>
      </c>
      <c r="C43" s="101" t="str">
        <f t="shared" si="0"/>
        <v>Organisation</v>
      </c>
      <c r="D43" s="102" t="s">
        <v>114</v>
      </c>
      <c r="E43" s="102" t="s">
        <v>115</v>
      </c>
      <c r="F43" s="102"/>
    </row>
    <row r="44" spans="1:6" ht="25" x14ac:dyDescent="0.25">
      <c r="A44" s="119" t="s">
        <v>3</v>
      </c>
      <c r="B44" s="100">
        <v>41</v>
      </c>
      <c r="C44" s="101" t="str">
        <f t="shared" si="0"/>
        <v>Monitoring mit Energiemanagementsystem (EMS)</v>
      </c>
      <c r="D44" s="102" t="s">
        <v>116</v>
      </c>
      <c r="E44" s="102" t="s">
        <v>117</v>
      </c>
      <c r="F44" s="102"/>
    </row>
    <row r="45" spans="1:6" x14ac:dyDescent="0.25">
      <c r="A45" s="119" t="s">
        <v>4</v>
      </c>
      <c r="B45" s="100">
        <v>42</v>
      </c>
      <c r="C45" s="101" t="str">
        <f t="shared" si="0"/>
        <v>Überprüfung der energetischen Messwerte</v>
      </c>
      <c r="D45" s="102" t="s">
        <v>118</v>
      </c>
      <c r="E45" s="102" t="s">
        <v>119</v>
      </c>
      <c r="F45" s="102"/>
    </row>
    <row r="46" spans="1:6" x14ac:dyDescent="0.25">
      <c r="A46" s="119" t="s">
        <v>5</v>
      </c>
      <c r="B46" s="100">
        <v>43</v>
      </c>
      <c r="C46" s="101" t="str">
        <f t="shared" si="0"/>
        <v>Betriebsenergie</v>
      </c>
      <c r="D46" s="102" t="s">
        <v>120</v>
      </c>
      <c r="E46" s="102" t="s">
        <v>121</v>
      </c>
      <c r="F46" s="102"/>
    </row>
    <row r="47" spans="1:6" x14ac:dyDescent="0.25">
      <c r="A47" s="119" t="s">
        <v>6</v>
      </c>
      <c r="B47" s="100">
        <v>44</v>
      </c>
      <c r="C47" s="101" t="str">
        <f t="shared" si="0"/>
        <v>Nutzung thermische Energie</v>
      </c>
      <c r="D47" s="102" t="s">
        <v>122</v>
      </c>
      <c r="E47" s="102" t="s">
        <v>123</v>
      </c>
      <c r="F47" s="102"/>
    </row>
    <row r="48" spans="1:6" x14ac:dyDescent="0.25">
      <c r="A48" s="119" t="s">
        <v>7</v>
      </c>
      <c r="B48" s="100">
        <v>45</v>
      </c>
      <c r="C48" s="101" t="str">
        <f t="shared" si="0"/>
        <v>Fossilfreie Fernwärme</v>
      </c>
      <c r="D48" s="102" t="s">
        <v>124</v>
      </c>
      <c r="E48" s="102" t="s">
        <v>125</v>
      </c>
      <c r="F48" s="102"/>
    </row>
    <row r="49" spans="1:6" x14ac:dyDescent="0.25">
      <c r="A49" s="119" t="s">
        <v>8</v>
      </c>
      <c r="B49" s="100">
        <v>46</v>
      </c>
      <c r="C49" s="101" t="str">
        <f t="shared" si="0"/>
        <v>Nutzung solare Energie</v>
      </c>
      <c r="D49" s="102" t="s">
        <v>126</v>
      </c>
      <c r="E49" s="102" t="s">
        <v>127</v>
      </c>
      <c r="F49" s="102"/>
    </row>
    <row r="50" spans="1:6" x14ac:dyDescent="0.25">
      <c r="A50" s="119" t="s">
        <v>9</v>
      </c>
      <c r="B50" s="100">
        <v>47</v>
      </c>
      <c r="C50" s="101" t="str">
        <f t="shared" si="0"/>
        <v>Treibhausgasemissionen in der Erstellung</v>
      </c>
      <c r="D50" s="102" t="s">
        <v>128</v>
      </c>
      <c r="E50" s="102" t="s">
        <v>129</v>
      </c>
      <c r="F50" s="102"/>
    </row>
    <row r="51" spans="1:6" x14ac:dyDescent="0.25">
      <c r="A51" s="119" t="s">
        <v>10</v>
      </c>
      <c r="B51" s="100">
        <v>48</v>
      </c>
      <c r="C51" s="101" t="str">
        <f t="shared" si="0"/>
        <v>Grünflächen</v>
      </c>
      <c r="D51" s="102" t="s">
        <v>130</v>
      </c>
      <c r="E51" s="102" t="s">
        <v>131</v>
      </c>
      <c r="F51" s="102"/>
    </row>
    <row r="52" spans="1:6" x14ac:dyDescent="0.25">
      <c r="A52" s="119" t="s">
        <v>11</v>
      </c>
      <c r="B52" s="100">
        <v>49</v>
      </c>
      <c r="C52" s="101" t="str">
        <f t="shared" si="0"/>
        <v>Beschattung durch Bäume</v>
      </c>
      <c r="D52" s="102" t="s">
        <v>132</v>
      </c>
      <c r="E52" s="102" t="s">
        <v>133</v>
      </c>
      <c r="F52" s="102"/>
    </row>
    <row r="53" spans="1:6" x14ac:dyDescent="0.25">
      <c r="A53" s="119" t="s">
        <v>12</v>
      </c>
      <c r="B53" s="100">
        <v>50</v>
      </c>
      <c r="C53" s="101" t="str">
        <f t="shared" si="0"/>
        <v>Verdunstung, Versickerung und Retention</v>
      </c>
      <c r="D53" s="102" t="s">
        <v>134</v>
      </c>
      <c r="E53" s="102" t="s">
        <v>135</v>
      </c>
      <c r="F53" s="102"/>
    </row>
    <row r="54" spans="1:6" x14ac:dyDescent="0.25">
      <c r="A54" s="119" t="s">
        <v>13</v>
      </c>
      <c r="B54" s="103">
        <v>51</v>
      </c>
      <c r="C54" s="101" t="str">
        <f t="shared" si="0"/>
        <v>Angebot Abstellplätze</v>
      </c>
      <c r="D54" s="105" t="s">
        <v>136</v>
      </c>
      <c r="E54" s="105" t="s">
        <v>137</v>
      </c>
      <c r="F54" s="105"/>
    </row>
    <row r="55" spans="1:6" x14ac:dyDescent="0.25">
      <c r="A55" s="119" t="s">
        <v>14</v>
      </c>
      <c r="B55" s="103">
        <v>52</v>
      </c>
      <c r="C55" s="104" t="str">
        <f t="shared" si="0"/>
        <v>Nutzerfreundlichkeit der Veloabstellplätze</v>
      </c>
      <c r="D55" s="105" t="s">
        <v>138</v>
      </c>
      <c r="E55" s="105" t="s">
        <v>139</v>
      </c>
      <c r="F55" s="105"/>
    </row>
    <row r="56" spans="1:6" ht="13" thickBot="1" x14ac:dyDescent="0.3">
      <c r="A56" s="119" t="s">
        <v>15</v>
      </c>
      <c r="B56" s="109">
        <v>53</v>
      </c>
      <c r="C56" s="110" t="str">
        <f t="shared" si="0"/>
        <v>Erschliessung</v>
      </c>
      <c r="D56" s="111" t="s">
        <v>140</v>
      </c>
      <c r="E56" s="111" t="s">
        <v>141</v>
      </c>
      <c r="F56" s="111"/>
    </row>
    <row r="57" spans="1:6" x14ac:dyDescent="0.25">
      <c r="A57" s="119" t="s">
        <v>16</v>
      </c>
      <c r="B57" s="112">
        <v>54</v>
      </c>
      <c r="C57" s="113" t="str">
        <f t="shared" si="0"/>
        <v>Elektromobilität</v>
      </c>
      <c r="D57" s="114" t="s">
        <v>142</v>
      </c>
      <c r="E57" s="114" t="s">
        <v>143</v>
      </c>
      <c r="F57" s="114"/>
    </row>
    <row r="58" spans="1:6" x14ac:dyDescent="0.25">
      <c r="A58" s="119" t="s">
        <v>17</v>
      </c>
      <c r="B58" s="100">
        <v>55</v>
      </c>
      <c r="C58" s="101" t="str">
        <f t="shared" si="0"/>
        <v>Fahrzeug-Sharing</v>
      </c>
      <c r="D58" s="102" t="s">
        <v>144</v>
      </c>
      <c r="E58" s="102" t="s">
        <v>145</v>
      </c>
      <c r="F58" s="102"/>
    </row>
    <row r="59" spans="1:6" x14ac:dyDescent="0.25">
      <c r="A59" s="119" t="s">
        <v>18</v>
      </c>
      <c r="B59" s="100">
        <v>56</v>
      </c>
      <c r="C59" s="101" t="str">
        <f t="shared" si="0"/>
        <v>Sicherstellung einer hohen Nutzungsdichte</v>
      </c>
      <c r="D59" s="102" t="s">
        <v>146</v>
      </c>
      <c r="E59" s="102" t="s">
        <v>147</v>
      </c>
      <c r="F59" s="102"/>
    </row>
    <row r="60" spans="1:6" ht="25" x14ac:dyDescent="0.25">
      <c r="A60" s="119" t="s">
        <v>19</v>
      </c>
      <c r="B60" s="100">
        <v>57</v>
      </c>
      <c r="C60" s="101" t="str">
        <f t="shared" si="0"/>
        <v>Visualisierung von Messgrössen für Nutzende</v>
      </c>
      <c r="D60" s="102" t="s">
        <v>148</v>
      </c>
      <c r="E60" s="102" t="s">
        <v>149</v>
      </c>
      <c r="F60" s="102"/>
    </row>
    <row r="61" spans="1:6" x14ac:dyDescent="0.25">
      <c r="A61" s="119" t="s">
        <v>20</v>
      </c>
      <c r="B61" s="100">
        <v>58</v>
      </c>
      <c r="C61" s="101" t="str">
        <f t="shared" si="0"/>
        <v>Joker Areal-Management</v>
      </c>
      <c r="D61" s="102" t="s">
        <v>150</v>
      </c>
      <c r="E61" s="102" t="s">
        <v>151</v>
      </c>
      <c r="F61" s="102"/>
    </row>
    <row r="62" spans="1:6" x14ac:dyDescent="0.25">
      <c r="A62" s="119" t="s">
        <v>21</v>
      </c>
      <c r="B62" s="100">
        <v>59</v>
      </c>
      <c r="C62" s="101" t="str">
        <f t="shared" si="0"/>
        <v>Innovative Speicherlösungen</v>
      </c>
      <c r="D62" s="102" t="s">
        <v>152</v>
      </c>
      <c r="E62" s="102" t="s">
        <v>153</v>
      </c>
      <c r="F62" s="102"/>
    </row>
    <row r="63" spans="1:6" x14ac:dyDescent="0.25">
      <c r="A63" s="119" t="s">
        <v>22</v>
      </c>
      <c r="B63" s="100">
        <v>60</v>
      </c>
      <c r="C63" s="101" t="str">
        <f t="shared" si="0"/>
        <v>Einsatz lokaler Ressourcen</v>
      </c>
      <c r="D63" s="102" t="s">
        <v>154</v>
      </c>
      <c r="E63" s="102" t="s">
        <v>155</v>
      </c>
      <c r="F63" s="102"/>
    </row>
    <row r="64" spans="1:6" x14ac:dyDescent="0.25">
      <c r="A64" s="119" t="s">
        <v>23</v>
      </c>
      <c r="B64" s="100">
        <v>61</v>
      </c>
      <c r="C64" s="101" t="str">
        <f t="shared" si="0"/>
        <v xml:space="preserve">Wiederverwendung von Bauteilgruppen </v>
      </c>
      <c r="D64" s="102" t="s">
        <v>156</v>
      </c>
      <c r="E64" s="102" t="s">
        <v>157</v>
      </c>
      <c r="F64" s="102"/>
    </row>
    <row r="65" spans="1:6" ht="25" x14ac:dyDescent="0.25">
      <c r="A65" s="119" t="s">
        <v>24</v>
      </c>
      <c r="B65" s="100">
        <v>62</v>
      </c>
      <c r="C65" s="101" t="str">
        <f t="shared" si="0"/>
        <v>Wenig Erdbewegungen für Geländegestaltung</v>
      </c>
      <c r="D65" s="102" t="s">
        <v>158</v>
      </c>
      <c r="E65" s="102" t="s">
        <v>159</v>
      </c>
      <c r="F65" s="102"/>
    </row>
    <row r="66" spans="1:6" x14ac:dyDescent="0.25">
      <c r="A66" s="119" t="s">
        <v>25</v>
      </c>
      <c r="B66" s="100">
        <v>63</v>
      </c>
      <c r="C66" s="101" t="str">
        <f t="shared" si="0"/>
        <v>Joker Energie und Treibhausgase</v>
      </c>
      <c r="D66" s="102" t="s">
        <v>160</v>
      </c>
      <c r="E66" s="102" t="s">
        <v>161</v>
      </c>
      <c r="F66" s="102"/>
    </row>
    <row r="67" spans="1:6" x14ac:dyDescent="0.25">
      <c r="A67" s="119" t="s">
        <v>26</v>
      </c>
      <c r="B67" s="100">
        <v>64</v>
      </c>
      <c r="C67" s="101" t="str">
        <f t="shared" si="0"/>
        <v>Durchlüftung im Areal</v>
      </c>
      <c r="D67" s="102" t="s">
        <v>162</v>
      </c>
      <c r="E67" s="102" t="s">
        <v>163</v>
      </c>
      <c r="F67" s="102"/>
    </row>
    <row r="68" spans="1:6" x14ac:dyDescent="0.25">
      <c r="A68" s="119" t="s">
        <v>27</v>
      </c>
      <c r="B68" s="100">
        <v>65</v>
      </c>
      <c r="C68" s="101" t="str">
        <f t="shared" si="0"/>
        <v>Regenwassernutzung</v>
      </c>
      <c r="D68" s="102" t="s">
        <v>164</v>
      </c>
      <c r="E68" s="102" t="s">
        <v>165</v>
      </c>
      <c r="F68" s="102"/>
    </row>
    <row r="69" spans="1:6" ht="25" x14ac:dyDescent="0.25">
      <c r="A69" s="119" t="s">
        <v>28</v>
      </c>
      <c r="B69" s="100">
        <v>66</v>
      </c>
      <c r="C69" s="101" t="str">
        <f t="shared" ref="C69:C132" si="1">INDEX($D$4:$F$507,$B69,$D$1)</f>
        <v>Keine Unterbauung von Freiflächen</v>
      </c>
      <c r="D69" s="102" t="s">
        <v>166</v>
      </c>
      <c r="E69" s="102" t="s">
        <v>167</v>
      </c>
      <c r="F69" s="102"/>
    </row>
    <row r="70" spans="1:6" x14ac:dyDescent="0.25">
      <c r="A70" s="119" t="s">
        <v>29</v>
      </c>
      <c r="B70" s="100">
        <v>67</v>
      </c>
      <c r="C70" s="101" t="str">
        <f t="shared" si="1"/>
        <v>Joker Komfort und Klimaanpassung</v>
      </c>
      <c r="D70" s="102" t="s">
        <v>168</v>
      </c>
      <c r="E70" s="102" t="s">
        <v>169</v>
      </c>
      <c r="F70" s="102"/>
    </row>
    <row r="71" spans="1:6" x14ac:dyDescent="0.25">
      <c r="A71" s="119" t="s">
        <v>30</v>
      </c>
      <c r="B71" s="100">
        <v>68</v>
      </c>
      <c r="C71" s="101" t="str">
        <f t="shared" si="1"/>
        <v>Minimum an Personenwagen-Abstellplätzen</v>
      </c>
      <c r="D71" s="102" t="s">
        <v>170</v>
      </c>
      <c r="E71" s="102" t="s">
        <v>171</v>
      </c>
      <c r="F71" s="102"/>
    </row>
    <row r="72" spans="1:6" ht="25" x14ac:dyDescent="0.25">
      <c r="A72" s="119" t="s">
        <v>31</v>
      </c>
      <c r="B72" s="100">
        <v>69</v>
      </c>
      <c r="C72" s="101" t="str">
        <f t="shared" si="1"/>
        <v>Areal-interne Angebote zur Verkehrsreduktion</v>
      </c>
      <c r="D72" s="102" t="s">
        <v>172</v>
      </c>
      <c r="E72" s="102" t="s">
        <v>173</v>
      </c>
      <c r="F72" s="102"/>
    </row>
    <row r="73" spans="1:6" x14ac:dyDescent="0.25">
      <c r="A73" s="119" t="s">
        <v>32</v>
      </c>
      <c r="B73" s="100">
        <v>70</v>
      </c>
      <c r="C73" s="101" t="str">
        <f t="shared" si="1"/>
        <v>Mobilitätsmanagement zur MIV-Reduktion</v>
      </c>
      <c r="D73" s="102" t="s">
        <v>174</v>
      </c>
      <c r="E73" s="102" t="s">
        <v>175</v>
      </c>
      <c r="F73" s="102"/>
    </row>
    <row r="74" spans="1:6" x14ac:dyDescent="0.25">
      <c r="A74" s="119" t="s">
        <v>33</v>
      </c>
      <c r="B74" s="100">
        <v>71</v>
      </c>
      <c r="C74" s="101" t="str">
        <f t="shared" si="1"/>
        <v>Bidirektionale Ladestationen</v>
      </c>
      <c r="D74" s="102" t="s">
        <v>176</v>
      </c>
      <c r="E74" s="102" t="s">
        <v>177</v>
      </c>
      <c r="F74" s="102"/>
    </row>
    <row r="75" spans="1:6" ht="13" thickBot="1" x14ac:dyDescent="0.3">
      <c r="A75" s="119" t="s">
        <v>34</v>
      </c>
      <c r="B75" s="103">
        <v>72</v>
      </c>
      <c r="C75" s="104" t="str">
        <f t="shared" si="1"/>
        <v>Joker Mobilität</v>
      </c>
      <c r="D75" s="105" t="s">
        <v>178</v>
      </c>
      <c r="E75" s="105" t="s">
        <v>179</v>
      </c>
      <c r="F75" s="105"/>
    </row>
    <row r="76" spans="1:6" ht="37.5" x14ac:dyDescent="0.25">
      <c r="B76" s="106">
        <v>73</v>
      </c>
      <c r="C76" s="107" t="str">
        <f t="shared" si="1"/>
        <v>Sind Sie bereit, alle Neubauten nach Minergie, Minergie-P oder Minergie-A zu zertifizieren (mit oder ohne Zusatz ECO)?</v>
      </c>
      <c r="D76" s="108" t="s">
        <v>180</v>
      </c>
      <c r="E76" s="108" t="s">
        <v>181</v>
      </c>
      <c r="F76" s="108"/>
    </row>
    <row r="77" spans="1:6" ht="25" x14ac:dyDescent="0.25">
      <c r="B77" s="100">
        <v>74</v>
      </c>
      <c r="C77" s="101" t="str">
        <f t="shared" si="1"/>
        <v>Gibt es Bestandesbauten im Areal, die erhalten bleiben?</v>
      </c>
      <c r="D77" s="102" t="s">
        <v>182</v>
      </c>
      <c r="E77" s="102" t="s">
        <v>183</v>
      </c>
      <c r="F77" s="102"/>
    </row>
    <row r="78" spans="1:6" ht="75" x14ac:dyDescent="0.25">
      <c r="B78" s="100">
        <v>75</v>
      </c>
      <c r="C78" s="101" t="str">
        <f t="shared" si="1"/>
        <v xml:space="preserve">Sind Sie bereit, die Bestandesbauten nach Minergie zu erneuern oder erreichen die Gebäudehüllen die GEAK Gebäudehülle Klasse C, resp. werden sie entsprechend erneuert (Ausnahmen für Schutzbauten möglich)? </v>
      </c>
      <c r="D78" s="102" t="s">
        <v>184</v>
      </c>
      <c r="E78" s="102" t="s">
        <v>185</v>
      </c>
      <c r="F78" s="102"/>
    </row>
    <row r="79" spans="1:6" ht="75" x14ac:dyDescent="0.25">
      <c r="B79" s="100">
        <v>76</v>
      </c>
      <c r="C79" s="101" t="str">
        <f t="shared" si="1"/>
        <v>Kann eine Organisation gegründet werden, die von allen Grundeigentümern getragen wird und die während der Areal-Entwicklung und in der Anfangsphase des Betriebs gewisse Lenkungsaufgaben übernimmt?</v>
      </c>
      <c r="D79" s="102" t="s">
        <v>186</v>
      </c>
      <c r="E79" s="102" t="s">
        <v>187</v>
      </c>
      <c r="F79" s="102"/>
    </row>
    <row r="80" spans="1:6" ht="100" x14ac:dyDescent="0.25">
      <c r="B80" s="100">
        <v>77</v>
      </c>
      <c r="C80" s="101" t="str">
        <f t="shared" si="1"/>
        <v>Sind Sie bereit, ein Minergie-Modul Monitoring inkl. Betriebs-Check oder ein gleichwertiges System zu installieren? D.h. ein System, das eine Auswertung der energetischen Messwerte auf Areal- und auf Gebäudeebene erlaubt und einen Vergleich von Plan- und Messwerten ermöglicht.</v>
      </c>
      <c r="D80" s="102" t="s">
        <v>188</v>
      </c>
      <c r="E80" s="102" t="s">
        <v>189</v>
      </c>
      <c r="F80" s="102"/>
    </row>
    <row r="81" spans="2:6" ht="62.5" x14ac:dyDescent="0.25">
      <c r="B81" s="100">
        <v>78</v>
      </c>
      <c r="C81" s="101" t="str">
        <f t="shared" si="1"/>
        <v>Sind Sie bereit, die energetischen Messwerte in den ersten Betriebsjahren überprüfen zu lassen und bei Auffälligkeiten eine Betriebsoptimierung durchführen zu lassen?</v>
      </c>
      <c r="D81" s="102" t="s">
        <v>190</v>
      </c>
      <c r="E81" s="102" t="s">
        <v>191</v>
      </c>
      <c r="F81" s="102"/>
    </row>
    <row r="82" spans="2:6" ht="50" x14ac:dyDescent="0.25">
      <c r="B82" s="100">
        <v>79</v>
      </c>
      <c r="C82" s="101" t="str">
        <f t="shared" si="1"/>
        <v>Wird die Wärme (Heizung und Warmwasser) in allen Gebäuden mit erneuerbaren Energien erzeugt, respektive auf Erneuerbare umgestellt?</v>
      </c>
      <c r="D82" s="102" t="s">
        <v>192</v>
      </c>
      <c r="E82" s="102" t="s">
        <v>193</v>
      </c>
      <c r="F82" s="102"/>
    </row>
    <row r="83" spans="2:6" ht="63.65" customHeight="1" x14ac:dyDescent="0.25">
      <c r="B83" s="100">
        <v>80</v>
      </c>
      <c r="C83" s="101" t="str">
        <f t="shared" si="1"/>
        <v>Wird oder wurde ein Energiekonzept für die thermische Energieversorgung erstellt?</v>
      </c>
      <c r="D83" s="102" t="s">
        <v>194</v>
      </c>
      <c r="E83" s="102" t="s">
        <v>195</v>
      </c>
      <c r="F83" s="102"/>
    </row>
    <row r="84" spans="2:6" ht="25" x14ac:dyDescent="0.25">
      <c r="B84" s="100">
        <v>81</v>
      </c>
      <c r="C84" s="101" t="str">
        <f t="shared" si="1"/>
        <v>Ist der Anschluss an ein Fernwärmenetz geplant?</v>
      </c>
      <c r="D84" s="102" t="s">
        <v>196</v>
      </c>
      <c r="E84" s="102" t="s">
        <v>197</v>
      </c>
      <c r="F84" s="102"/>
    </row>
    <row r="85" spans="2:6" ht="37.5" x14ac:dyDescent="0.25">
      <c r="B85" s="100">
        <v>82</v>
      </c>
      <c r="C85" s="101" t="str">
        <f t="shared" si="1"/>
        <v>Ist der Anteil der Anteil der fossilen Energieträger in der Fernwärme maximal 25%?</v>
      </c>
      <c r="D85" s="102" t="s">
        <v>198</v>
      </c>
      <c r="E85" s="102" t="s">
        <v>199</v>
      </c>
      <c r="F85" s="102"/>
    </row>
    <row r="86" spans="2:6" ht="37.5" x14ac:dyDescent="0.25">
      <c r="B86" s="100">
        <v>83</v>
      </c>
      <c r="C86" s="101" t="str">
        <f t="shared" si="1"/>
        <v>Wird das Potenzial der solaren Energieproduktion auf den Dächern ausgenutzt?</v>
      </c>
      <c r="D86" s="102" t="s">
        <v>200</v>
      </c>
      <c r="E86" s="102" t="s">
        <v>201</v>
      </c>
      <c r="F86" s="102"/>
    </row>
    <row r="87" spans="2:6" ht="25" x14ac:dyDescent="0.25">
      <c r="B87" s="100">
        <v>84</v>
      </c>
      <c r="C87" s="101" t="str">
        <f t="shared" si="1"/>
        <v>Planen Sie mehr als ein neues UG?</v>
      </c>
      <c r="D87" s="102" t="s">
        <v>202</v>
      </c>
      <c r="E87" s="102" t="s">
        <v>203</v>
      </c>
      <c r="F87" s="102"/>
    </row>
    <row r="88" spans="2:6" ht="25" x14ac:dyDescent="0.25">
      <c r="B88" s="100">
        <v>85</v>
      </c>
      <c r="C88" s="101" t="str">
        <f t="shared" si="1"/>
        <v>Werden viele Gebäude rückgebaut, die weniger als 60 Jahre alt sind?</v>
      </c>
      <c r="D88" s="102" t="s">
        <v>204</v>
      </c>
      <c r="E88" s="102" t="s">
        <v>205</v>
      </c>
      <c r="F88" s="102"/>
    </row>
    <row r="89" spans="2:6" ht="25" x14ac:dyDescent="0.25">
      <c r="B89" s="100">
        <v>86</v>
      </c>
      <c r="C89" s="101" t="str">
        <f t="shared" si="1"/>
        <v>Sind in den Neubauten überdurchschnittlich grosse Spannweiten geplant?</v>
      </c>
      <c r="D89" s="102" t="s">
        <v>206</v>
      </c>
      <c r="E89" s="102" t="s">
        <v>207</v>
      </c>
      <c r="F89" s="102"/>
    </row>
    <row r="90" spans="2:6" ht="25" x14ac:dyDescent="0.25">
      <c r="B90" s="100">
        <v>87</v>
      </c>
      <c r="C90" s="101" t="str">
        <f t="shared" si="1"/>
        <v>Werden die Neubauten mehrheitlich in Massivbauweise gebaut?</v>
      </c>
      <c r="D90" s="102" t="s">
        <v>208</v>
      </c>
      <c r="E90" s="102" t="s">
        <v>209</v>
      </c>
      <c r="F90" s="102"/>
    </row>
    <row r="91" spans="2:6" ht="25" x14ac:dyDescent="0.25">
      <c r="B91" s="100">
        <v>88</v>
      </c>
      <c r="C91" s="101" t="str">
        <f t="shared" si="1"/>
        <v>Sind in den Neubauten überdurchschnittlich grosse Fensterflächen geplant?</v>
      </c>
      <c r="D91" s="102" t="s">
        <v>210</v>
      </c>
      <c r="E91" s="102" t="s">
        <v>211</v>
      </c>
      <c r="F91" s="102"/>
    </row>
    <row r="92" spans="2:6" ht="25" x14ac:dyDescent="0.25">
      <c r="B92" s="100">
        <v>89</v>
      </c>
      <c r="C92" s="101" t="str">
        <f t="shared" si="1"/>
        <v>Können mindestens 40% der Flächen um die Gebäude herum begrünt werden?</v>
      </c>
      <c r="D92" s="102" t="s">
        <v>212</v>
      </c>
      <c r="E92" s="102" t="s">
        <v>213</v>
      </c>
      <c r="F92" s="102"/>
    </row>
    <row r="93" spans="2:6" ht="25" x14ac:dyDescent="0.25">
      <c r="B93" s="100">
        <v>90</v>
      </c>
      <c r="C93" s="101" t="str">
        <f t="shared" si="1"/>
        <v>Kann 1/3 der bestehenden gesunden Bäume erhalten werden?</v>
      </c>
      <c r="D93" s="102" t="s">
        <v>214</v>
      </c>
      <c r="E93" s="102" t="s">
        <v>215</v>
      </c>
      <c r="F93" s="102"/>
    </row>
    <row r="94" spans="2:6" ht="50" x14ac:dyDescent="0.25">
      <c r="B94" s="100">
        <v>91</v>
      </c>
      <c r="C94" s="101" t="str">
        <f t="shared" si="1"/>
        <v>Können neue Bäume gepflanzt werden, so dass im Total ein Anteil Beschattung von 15 - 25% (abhängig von den Gebäudekategorien) erreicht wird?</v>
      </c>
      <c r="D94" s="102" t="s">
        <v>216</v>
      </c>
      <c r="E94" s="102" t="s">
        <v>217</v>
      </c>
      <c r="F94" s="102"/>
    </row>
    <row r="95" spans="2:6" ht="37.5" x14ac:dyDescent="0.25">
      <c r="B95" s="100">
        <v>92</v>
      </c>
      <c r="C95" s="101" t="str">
        <f t="shared" si="1"/>
        <v>Können Geh- und Radwege, (Vor)plätze sowie Parkplätze mit wenig Verkehr versickerungsfähig ausgestaltet werden?</v>
      </c>
      <c r="D95" s="102" t="s">
        <v>218</v>
      </c>
      <c r="E95" s="102" t="s">
        <v>219</v>
      </c>
      <c r="F95" s="102"/>
    </row>
    <row r="96" spans="2:6" ht="37.5" x14ac:dyDescent="0.25">
      <c r="B96" s="100">
        <v>93</v>
      </c>
      <c r="C96" s="101" t="str">
        <f t="shared" si="1"/>
        <v xml:space="preserve">Kann das Regenwasser von mindestens zwei Dritteln der Dächer lokal zurückgehalten oder versickert werden? </v>
      </c>
      <c r="D96" s="102" t="s">
        <v>220</v>
      </c>
      <c r="E96" s="102" t="s">
        <v>221</v>
      </c>
      <c r="F96" s="102"/>
    </row>
    <row r="97" spans="2:6" ht="37.5" x14ac:dyDescent="0.25">
      <c r="B97" s="100">
        <v>94</v>
      </c>
      <c r="C97" s="101" t="str">
        <f t="shared" si="1"/>
        <v>Ist viel Platz für Veloabstellplätze vorgesehen (z.B. Wohnen: 1 Platz pro Zimmer)?</v>
      </c>
      <c r="D97" s="102" t="s">
        <v>222</v>
      </c>
      <c r="E97" s="102" t="s">
        <v>223</v>
      </c>
      <c r="F97" s="102"/>
    </row>
    <row r="98" spans="2:6" ht="50" x14ac:dyDescent="0.25">
      <c r="B98" s="100">
        <v>95</v>
      </c>
      <c r="C98" s="101" t="str">
        <f t="shared" si="1"/>
        <v>Sind Sie bereit, die Veloabstellplätze gut beleuchtet, mit Möglichkeiten zum Anschliessen der Velos und mit ausreichend Platz auszurüsten?</v>
      </c>
      <c r="D98" s="102" t="s">
        <v>224</v>
      </c>
      <c r="E98" s="102" t="s">
        <v>225</v>
      </c>
      <c r="F98" s="102"/>
    </row>
    <row r="99" spans="2:6" ht="50" x14ac:dyDescent="0.25">
      <c r="B99" s="100">
        <v>96</v>
      </c>
      <c r="C99" s="101" t="str">
        <f t="shared" si="1"/>
        <v>Ist eine engmaschige Erschliessung im Areal für Velo- und Fussverkehr geplant (z.B. ohne grosse Umwege um Gebäude herum)?</v>
      </c>
      <c r="D99" s="102" t="s">
        <v>226</v>
      </c>
      <c r="E99" s="102" t="s">
        <v>227</v>
      </c>
      <c r="F99" s="102"/>
    </row>
    <row r="100" spans="2:6" ht="37.5" x14ac:dyDescent="0.25">
      <c r="B100" s="100">
        <v>97</v>
      </c>
      <c r="C100" s="101" t="str">
        <f t="shared" si="1"/>
        <v>Ist eine gute Anschliessung ans Netz des Velo- und Fussverkehrs ausserhalb des Areals möglich?</v>
      </c>
      <c r="D100" s="102" t="s">
        <v>228</v>
      </c>
      <c r="E100" s="102" t="s">
        <v>229</v>
      </c>
      <c r="F100" s="102"/>
    </row>
    <row r="101" spans="2:6" ht="50" x14ac:dyDescent="0.25">
      <c r="B101" s="100">
        <v>98</v>
      </c>
      <c r="C101" s="101" t="str">
        <f t="shared" si="1"/>
        <v xml:space="preserve">Können bei mindestens 60% der Parkplätze für Neubauten die Elektroinstallationen bis und mit Steckdose installiert werden (ohne Ladestation)? </v>
      </c>
      <c r="D101" s="102" t="s">
        <v>230</v>
      </c>
      <c r="E101" s="102" t="s">
        <v>231</v>
      </c>
      <c r="F101" s="102"/>
    </row>
    <row r="102" spans="2:6" ht="62.5" x14ac:dyDescent="0.25">
      <c r="B102" s="100">
        <v>99</v>
      </c>
      <c r="C102" s="101" t="str">
        <f t="shared" si="1"/>
        <v>Können bei den Parkplätzen für die erneuerten Bestandesbauten die Leerrohre und Kabeltragsysteme installiert werden? Falls keine Bestandesbauten vorhanden sind, antworten Sie mit "Ja".</v>
      </c>
      <c r="D102" s="102" t="s">
        <v>232</v>
      </c>
      <c r="E102" s="102" t="s">
        <v>233</v>
      </c>
      <c r="F102" s="102"/>
    </row>
    <row r="103" spans="2:6" ht="87.5" x14ac:dyDescent="0.25">
      <c r="B103" s="100">
        <v>100</v>
      </c>
      <c r="C103" s="101" t="str">
        <f t="shared" si="1"/>
        <v>Sind Sie bereit, ein Fahrzeug-Sharing basierend auf den Bedürfnissen der Nutzenden zur Verfügung zu stellen (im Areal oder angrenzend ans Areal, kann auch mit einem externen Anbieter sein)? Z.b. Bike-Sharing, Mobility-Standort oder Scooters-Sharing.</v>
      </c>
      <c r="D103" s="102" t="s">
        <v>234</v>
      </c>
      <c r="E103" s="102" t="s">
        <v>235</v>
      </c>
      <c r="F103" s="102"/>
    </row>
    <row r="104" spans="2:6" ht="37.5" x14ac:dyDescent="0.25">
      <c r="B104" s="100">
        <v>101</v>
      </c>
      <c r="C104" s="101" t="str">
        <f t="shared" si="1"/>
        <v>Durch ein zielgerichtetes Wohnungsangebot mit effizienten Grundrissen wird eine hohe Nutzungsdichte gewährleistet.</v>
      </c>
      <c r="D104" s="102" t="s">
        <v>236</v>
      </c>
      <c r="E104" s="102" t="s">
        <v>237</v>
      </c>
      <c r="F104" s="102"/>
    </row>
    <row r="105" spans="2:6" ht="75" x14ac:dyDescent="0.25">
      <c r="B105" s="100">
        <v>102</v>
      </c>
      <c r="C105" s="101" t="str">
        <f t="shared" si="1"/>
        <v>Das Monitoring von mindestens einem Drittel der Wohngebäude wird so ausgebaut, dass die Bewohnenden auf einer digitalen Anzeige einfach die aktuellen energierelevanten Parameter für ihre Nutzungseinheit einsehen können.</v>
      </c>
      <c r="D105" s="102" t="s">
        <v>238</v>
      </c>
      <c r="E105" s="102" t="s">
        <v>239</v>
      </c>
      <c r="F105" s="102"/>
    </row>
    <row r="106" spans="2:6" ht="37.5" x14ac:dyDescent="0.25">
      <c r="B106" s="100">
        <v>103</v>
      </c>
      <c r="C106" s="101" t="str">
        <f t="shared" si="1"/>
        <v>Es wird eine eigene Massnahme mit einer positiven Wirkung auf den Themenbereich B umgesetzt.</v>
      </c>
      <c r="D106" s="102" t="s">
        <v>240</v>
      </c>
      <c r="E106" s="102" t="s">
        <v>241</v>
      </c>
      <c r="F106" s="102"/>
    </row>
    <row r="107" spans="2:6" ht="50" x14ac:dyDescent="0.25">
      <c r="B107" s="100">
        <v>104</v>
      </c>
      <c r="C107" s="101" t="str">
        <f t="shared" si="1"/>
        <v>Es wird eine innovative Langzeit-Speicherlösung umgesetzt, um die Areal-intern erzeugten thermischen oder elektrischen Energien zu speichern.</v>
      </c>
      <c r="D107" s="102" t="s">
        <v>242</v>
      </c>
      <c r="E107" s="102" t="s">
        <v>243</v>
      </c>
      <c r="F107" s="102"/>
    </row>
    <row r="108" spans="2:6" ht="87.5" x14ac:dyDescent="0.25">
      <c r="B108" s="100">
        <v>105</v>
      </c>
      <c r="C108" s="101" t="str">
        <f t="shared" si="1"/>
        <v xml:space="preserve">Ein wesentlicher Anteil der Baustoffe stammt aus lokal gewonnenen Materialien (z.B. Dämmung, Tragelemente, Aufschüttung, Wandbekleidung,...). Max. Distanzen zum Abbauort: Erde, Lehm, Steine, Kies und Sand: 25 km, übrige Baustoffe 100 km. </v>
      </c>
      <c r="D108" s="102" t="s">
        <v>244</v>
      </c>
      <c r="E108" s="102" t="s">
        <v>245</v>
      </c>
      <c r="F108" s="102"/>
    </row>
    <row r="109" spans="2:6" ht="100" x14ac:dyDescent="0.25">
      <c r="B109" s="100">
        <v>106</v>
      </c>
      <c r="C109" s="101" t="str">
        <f t="shared" si="1"/>
        <v>Es werden Massnahmen zur Wiederverwendung von Bauteilgruppen umgesetzt. Für Gebäude, die rückgebaut werden und für alle für den Rückbau vorgesehenen Bauteile bei Erneuerungen, werden Wiederverwendungslisten erstellt. In den Bauplänen werden wiederverwendete Bauteile eingezeichnet.</v>
      </c>
      <c r="D109" s="102" t="s">
        <v>246</v>
      </c>
      <c r="E109" s="102" t="s">
        <v>247</v>
      </c>
      <c r="F109" s="102"/>
    </row>
    <row r="110" spans="2:6" ht="50" x14ac:dyDescent="0.25">
      <c r="B110" s="100">
        <v>107</v>
      </c>
      <c r="C110" s="101" t="str">
        <f t="shared" si="1"/>
        <v>Es werden maximal 40 % des normalen Aushubmaterials abtransportiert. Als normale Aushubmenge gilt 1 m3 pro m2 EBF.</v>
      </c>
      <c r="D110" s="102" t="s">
        <v>248</v>
      </c>
      <c r="E110" s="102" t="s">
        <v>249</v>
      </c>
      <c r="F110" s="102"/>
    </row>
    <row r="111" spans="2:6" ht="37.5" x14ac:dyDescent="0.25">
      <c r="B111" s="100">
        <v>108</v>
      </c>
      <c r="C111" s="101" t="str">
        <f t="shared" si="1"/>
        <v>Es wird eine eigene Massnahme mit einer positiven Wirkung auf den Themenbereich C umgesetzt.</v>
      </c>
      <c r="D111" s="102" t="s">
        <v>250</v>
      </c>
      <c r="E111" s="102" t="s">
        <v>251</v>
      </c>
      <c r="F111" s="102"/>
    </row>
    <row r="112" spans="2:6" ht="37.5" x14ac:dyDescent="0.25">
      <c r="B112" s="100">
        <v>109</v>
      </c>
      <c r="C112" s="101" t="str">
        <f t="shared" si="1"/>
        <v>Die Ausrichtung und Struktur von Neubauten werden so geplant, dass eine gute Durchlüftung des Areals gewährleistet wird.</v>
      </c>
      <c r="D112" s="102" t="s">
        <v>252</v>
      </c>
      <c r="E112" s="102" t="s">
        <v>253</v>
      </c>
      <c r="F112" s="102"/>
    </row>
    <row r="113" spans="2:6" ht="62.5" x14ac:dyDescent="0.25">
      <c r="B113" s="100">
        <v>110</v>
      </c>
      <c r="C113" s="101" t="str">
        <f t="shared" si="1"/>
        <v>Das anfallende Niederschlagswasser von mindestens 20 % der Dachflächen auf dem Areal wird gespeichert und für die Nutzung im privaten oder im gewerblichen Bereich eingesetzt.</v>
      </c>
      <c r="D113" s="102" t="s">
        <v>254</v>
      </c>
      <c r="E113" s="102" t="s">
        <v>255</v>
      </c>
      <c r="F113" s="102"/>
    </row>
    <row r="114" spans="2:6" ht="50" x14ac:dyDescent="0.25">
      <c r="B114" s="100">
        <v>111</v>
      </c>
      <c r="C114" s="101" t="str">
        <f t="shared" si="1"/>
        <v>Es wird auf die Unterbauung von Freiflächen verzichtet, die ausserhalb von bestehenden oder neuen Gebäudeflächen liegen.</v>
      </c>
      <c r="D114" s="102" t="s">
        <v>256</v>
      </c>
      <c r="E114" s="102" t="s">
        <v>257</v>
      </c>
      <c r="F114" s="102"/>
    </row>
    <row r="115" spans="2:6" ht="37.5" x14ac:dyDescent="0.25">
      <c r="B115" s="100">
        <v>112</v>
      </c>
      <c r="C115" s="101" t="str">
        <f t="shared" si="1"/>
        <v>Es wird eine eigene Massnahme mit einer positiven Wirkung auf den Themenbereich D umgesetzt.</v>
      </c>
      <c r="D115" s="102" t="s">
        <v>258</v>
      </c>
      <c r="E115" s="102" t="s">
        <v>259</v>
      </c>
      <c r="F115" s="102"/>
    </row>
    <row r="116" spans="2:6" ht="50" x14ac:dyDescent="0.25">
      <c r="B116" s="100">
        <v>113</v>
      </c>
      <c r="C116" s="101" t="str">
        <f t="shared" si="1"/>
        <v>Es werden besonders wenige  Personenwagenabstellplätze (PP) geplant. z.B. Wohnen in ländlichem Gebiet: weniger als 1 PP pro Wohnung.</v>
      </c>
      <c r="D116" s="102" t="s">
        <v>260</v>
      </c>
      <c r="E116" s="102" t="s">
        <v>261</v>
      </c>
      <c r="F116" s="102"/>
    </row>
    <row r="117" spans="2:6" ht="63" thickBot="1" x14ac:dyDescent="0.3">
      <c r="B117" s="109">
        <v>114</v>
      </c>
      <c r="C117" s="110" t="str">
        <f t="shared" si="1"/>
        <v>Es werden mindestens zwei verschiedene Einrichtungen geschaffen, die zur Reduktion der Mobilität der Bewohnenden beitragen. Dies kann z.B. ein Lebensmittel-Laden, ein Restaurant oder ein Kindergarten sein.</v>
      </c>
      <c r="D117" s="102" t="s">
        <v>262</v>
      </c>
      <c r="E117" s="102" t="s">
        <v>263</v>
      </c>
      <c r="F117" s="102"/>
    </row>
    <row r="118" spans="2:6" ht="75" x14ac:dyDescent="0.25">
      <c r="B118" s="112">
        <v>115</v>
      </c>
      <c r="C118" s="113" t="str">
        <f t="shared" si="1"/>
        <v>Es werden mindestens zwei Massnahmen zur Reduktion des motorisierten Individualverkehrs umgesetzt. Z.B. Serviceangebote für Velonutzende oder mietvertragliche Regelungen zum Autobesitz.</v>
      </c>
      <c r="D118" s="102" t="s">
        <v>264</v>
      </c>
      <c r="E118" s="102" t="s">
        <v>265</v>
      </c>
      <c r="F118" s="102"/>
    </row>
    <row r="119" spans="2:6" ht="37.5" x14ac:dyDescent="0.25">
      <c r="B119" s="100">
        <v>116</v>
      </c>
      <c r="C119" s="101" t="str">
        <f t="shared" si="1"/>
        <v>Mindestens 5 % der Personenwagenabstellplätze werden mit bidirektionalen Ladestationen ausgerüstet.</v>
      </c>
      <c r="D119" s="102" t="s">
        <v>266</v>
      </c>
      <c r="E119" s="102" t="s">
        <v>267</v>
      </c>
      <c r="F119" s="102"/>
    </row>
    <row r="120" spans="2:6" ht="37.5" x14ac:dyDescent="0.25">
      <c r="B120" s="100">
        <v>117</v>
      </c>
      <c r="C120" s="101" t="str">
        <f t="shared" si="1"/>
        <v>Es wird eine eigene Massnahme mit einer positiven Wirkung auf den Themenbereich E umgesetzt.</v>
      </c>
      <c r="D120" s="102" t="s">
        <v>268</v>
      </c>
      <c r="E120" s="102" t="s">
        <v>269</v>
      </c>
      <c r="F120" s="102"/>
    </row>
    <row r="121" spans="2:6" x14ac:dyDescent="0.25">
      <c r="B121" s="100">
        <v>118</v>
      </c>
      <c r="C121" s="101">
        <f t="shared" si="1"/>
        <v>0</v>
      </c>
      <c r="D121" s="102"/>
      <c r="E121" s="102"/>
      <c r="F121" s="102"/>
    </row>
    <row r="122" spans="2:6" x14ac:dyDescent="0.25">
      <c r="B122" s="100">
        <v>119</v>
      </c>
      <c r="C122" s="101">
        <f t="shared" si="1"/>
        <v>0</v>
      </c>
      <c r="D122" s="102"/>
      <c r="E122" s="102"/>
      <c r="F122" s="102"/>
    </row>
    <row r="123" spans="2:6" x14ac:dyDescent="0.25">
      <c r="B123" s="100">
        <v>120</v>
      </c>
      <c r="C123" s="101">
        <f t="shared" si="1"/>
        <v>0</v>
      </c>
      <c r="D123" s="102"/>
      <c r="E123" s="102"/>
      <c r="F123" s="102"/>
    </row>
    <row r="124" spans="2:6" x14ac:dyDescent="0.25">
      <c r="B124" s="100">
        <v>121</v>
      </c>
      <c r="C124" s="101">
        <f t="shared" si="1"/>
        <v>0</v>
      </c>
      <c r="D124" s="102"/>
      <c r="E124" s="102"/>
      <c r="F124" s="102"/>
    </row>
    <row r="125" spans="2:6" x14ac:dyDescent="0.25">
      <c r="B125" s="100">
        <v>122</v>
      </c>
      <c r="C125" s="101">
        <f t="shared" si="1"/>
        <v>0</v>
      </c>
      <c r="D125" s="102"/>
      <c r="E125" s="102"/>
      <c r="F125" s="102"/>
    </row>
    <row r="126" spans="2:6" x14ac:dyDescent="0.25">
      <c r="B126" s="100">
        <v>123</v>
      </c>
      <c r="C126" s="101">
        <f t="shared" si="1"/>
        <v>0</v>
      </c>
      <c r="D126" s="105"/>
      <c r="E126" s="102"/>
      <c r="F126" s="102"/>
    </row>
    <row r="127" spans="2:6" x14ac:dyDescent="0.25">
      <c r="B127" s="100">
        <v>124</v>
      </c>
      <c r="C127" s="101">
        <f t="shared" si="1"/>
        <v>0</v>
      </c>
      <c r="D127" s="105"/>
      <c r="E127" s="102"/>
      <c r="F127" s="102"/>
    </row>
    <row r="128" spans="2:6" x14ac:dyDescent="0.25">
      <c r="B128" s="100">
        <v>125</v>
      </c>
      <c r="C128" s="101">
        <f t="shared" si="1"/>
        <v>0</v>
      </c>
      <c r="D128" s="105"/>
      <c r="E128" s="102"/>
      <c r="F128" s="102"/>
    </row>
    <row r="129" spans="2:6" x14ac:dyDescent="0.25">
      <c r="B129" s="100">
        <v>126</v>
      </c>
      <c r="C129" s="101">
        <f t="shared" si="1"/>
        <v>0</v>
      </c>
      <c r="D129" s="105"/>
      <c r="E129" s="102"/>
      <c r="F129" s="102"/>
    </row>
    <row r="130" spans="2:6" x14ac:dyDescent="0.25">
      <c r="B130" s="100">
        <v>127</v>
      </c>
      <c r="C130" s="101">
        <f t="shared" si="1"/>
        <v>0</v>
      </c>
      <c r="D130" s="105"/>
      <c r="E130" s="102"/>
      <c r="F130" s="102"/>
    </row>
    <row r="131" spans="2:6" x14ac:dyDescent="0.25">
      <c r="B131" s="100">
        <v>128</v>
      </c>
      <c r="C131" s="101">
        <f t="shared" si="1"/>
        <v>0</v>
      </c>
      <c r="D131" s="105"/>
      <c r="E131" s="102"/>
      <c r="F131" s="102"/>
    </row>
    <row r="132" spans="2:6" x14ac:dyDescent="0.25">
      <c r="B132" s="100">
        <v>129</v>
      </c>
      <c r="C132" s="101">
        <f t="shared" si="1"/>
        <v>0</v>
      </c>
      <c r="D132" s="105"/>
      <c r="E132" s="102"/>
      <c r="F132" s="102"/>
    </row>
    <row r="133" spans="2:6" x14ac:dyDescent="0.25">
      <c r="B133" s="100">
        <v>130</v>
      </c>
      <c r="C133" s="101">
        <f t="shared" ref="C133:C144" si="2">INDEX($D$4:$F$507,$B133,$D$1)</f>
        <v>0</v>
      </c>
      <c r="D133" s="102"/>
      <c r="E133" s="102"/>
      <c r="F133" s="102"/>
    </row>
    <row r="134" spans="2:6" x14ac:dyDescent="0.25">
      <c r="B134" s="100">
        <v>131</v>
      </c>
      <c r="C134" s="101">
        <f t="shared" si="2"/>
        <v>0</v>
      </c>
      <c r="D134" s="102"/>
      <c r="E134" s="102"/>
      <c r="F134" s="102"/>
    </row>
    <row r="135" spans="2:6" x14ac:dyDescent="0.25">
      <c r="B135" s="100">
        <v>132</v>
      </c>
      <c r="C135" s="101">
        <f t="shared" si="2"/>
        <v>0</v>
      </c>
      <c r="D135" s="102"/>
      <c r="E135" s="102"/>
      <c r="F135" s="102"/>
    </row>
    <row r="136" spans="2:6" x14ac:dyDescent="0.25">
      <c r="B136" s="100">
        <v>133</v>
      </c>
      <c r="C136" s="101">
        <f t="shared" si="2"/>
        <v>0</v>
      </c>
      <c r="D136" s="102"/>
      <c r="E136" s="102"/>
      <c r="F136" s="102"/>
    </row>
    <row r="137" spans="2:6" x14ac:dyDescent="0.25">
      <c r="B137" s="100">
        <v>134</v>
      </c>
      <c r="C137" s="101">
        <f t="shared" si="2"/>
        <v>0</v>
      </c>
      <c r="D137" s="102"/>
      <c r="E137" s="102"/>
      <c r="F137" s="102"/>
    </row>
    <row r="138" spans="2:6" x14ac:dyDescent="0.25">
      <c r="B138" s="100">
        <v>135</v>
      </c>
      <c r="C138" s="101">
        <f t="shared" si="2"/>
        <v>0</v>
      </c>
      <c r="D138" s="102"/>
      <c r="E138" s="102"/>
      <c r="F138" s="102"/>
    </row>
    <row r="139" spans="2:6" x14ac:dyDescent="0.25">
      <c r="B139" s="100">
        <v>136</v>
      </c>
      <c r="C139" s="101">
        <f t="shared" si="2"/>
        <v>0</v>
      </c>
      <c r="D139" s="102"/>
      <c r="E139" s="102"/>
      <c r="F139" s="102"/>
    </row>
    <row r="140" spans="2:6" x14ac:dyDescent="0.25">
      <c r="B140" s="100">
        <v>137</v>
      </c>
      <c r="C140" s="101">
        <f t="shared" si="2"/>
        <v>0</v>
      </c>
      <c r="D140" s="115"/>
      <c r="E140" s="115"/>
      <c r="F140" s="115"/>
    </row>
    <row r="141" spans="2:6" x14ac:dyDescent="0.25">
      <c r="B141" s="100">
        <v>138</v>
      </c>
      <c r="C141" s="101">
        <f t="shared" si="2"/>
        <v>0</v>
      </c>
      <c r="D141" s="102"/>
      <c r="E141" s="102"/>
      <c r="F141" s="102"/>
    </row>
    <row r="142" spans="2:6" x14ac:dyDescent="0.25">
      <c r="B142" s="100">
        <v>139</v>
      </c>
      <c r="C142" s="101">
        <f t="shared" si="2"/>
        <v>0</v>
      </c>
      <c r="D142" s="102"/>
      <c r="E142" s="102"/>
      <c r="F142" s="102"/>
    </row>
    <row r="143" spans="2:6" x14ac:dyDescent="0.25">
      <c r="B143" s="100">
        <v>140</v>
      </c>
      <c r="C143" s="101">
        <f t="shared" si="2"/>
        <v>0</v>
      </c>
      <c r="D143" s="102"/>
      <c r="E143" s="102"/>
      <c r="F143" s="102"/>
    </row>
    <row r="144" spans="2:6" x14ac:dyDescent="0.25">
      <c r="B144" s="100">
        <v>141</v>
      </c>
      <c r="C144" s="101">
        <f t="shared" si="2"/>
        <v>0</v>
      </c>
      <c r="D144" s="102"/>
      <c r="E144" s="102"/>
      <c r="F144" s="102"/>
    </row>
  </sheetData>
  <dataValidations count="1">
    <dataValidation type="list" allowBlank="1" showInputMessage="1" showErrorMessage="1" sqref="C1" xr:uid="{C684D3F6-95BE-4334-A1D7-C4AA163D6684}">
      <formula1>$I$1:$I$3</formula1>
    </dataValidation>
  </dataValidation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9415a2c-3045-4769-8042-b2d573daa356">
      <UserInfo>
        <DisplayName>Christian Stünzi | Minergie</DisplayName>
        <AccountId>119</AccountId>
        <AccountType/>
      </UserInfo>
      <UserInfo>
        <DisplayName>Sabine von Stockar | Minergie</DisplayName>
        <AccountId>74</AccountId>
        <AccountType/>
      </UserInfo>
      <UserInfo>
        <DisplayName>Stefanie Steiner | Minergie</DisplayName>
        <AccountId>82</AccountId>
        <AccountType/>
      </UserInfo>
      <UserInfo>
        <DisplayName>Andreas Meyer | Minergie</DisplayName>
        <AccountId>94</AccountId>
        <AccountType/>
      </UserInfo>
      <UserInfo>
        <DisplayName>Maja Dzakulin | Minergie</DisplayName>
        <AccountId>113</AccountId>
        <AccountType/>
      </UserInfo>
    </SharedWithUsers>
    <_dlc_DocId xmlns="19415a2c-3045-4769-8042-b2d573daa356">SKCW24DMUQ4M-227545371-604693</_dlc_DocId>
    <_dlc_DocIdUrl xmlns="19415a2c-3045-4769-8042-b2d573daa356">
      <Url>https://mst239701.sharepoint.com/sites/Files/_layouts/15/DocIdRedir.aspx?ID=SKCW24DMUQ4M-227545371-604693</Url>
      <Description>SKCW24DMUQ4M-227545371-604693</Description>
    </_dlc_DocIdUrl>
    <lcf76f155ced4ddcb4097134ff3c332f xmlns="f9ded8a6-640d-4e2b-81aa-3f415abfbf2d">
      <Terms xmlns="http://schemas.microsoft.com/office/infopath/2007/PartnerControls"/>
    </lcf76f155ced4ddcb4097134ff3c332f>
    <TaxCatchAll xmlns="19415a2c-3045-4769-8042-b2d573daa356"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5" ma:contentTypeDescription="Create a new document." ma:contentTypeScope="" ma:versionID="fbd0640b3d306804672d321c1ab9023d">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f584a69666580f70eee65f3c3a94f408"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93FEB3-251C-4221-916E-7B4F338C3048}">
  <ds:schemaRefs>
    <ds:schemaRef ds:uri="http://schemas.microsoft.com/sharepoint/events"/>
  </ds:schemaRefs>
</ds:datastoreItem>
</file>

<file path=customXml/itemProps2.xml><?xml version="1.0" encoding="utf-8"?>
<ds:datastoreItem xmlns:ds="http://schemas.openxmlformats.org/officeDocument/2006/customXml" ds:itemID="{DB3265AA-4190-4938-A7D2-B982359395A0}">
  <ds:schemaRefs>
    <ds:schemaRef ds:uri="http://schemas.microsoft.com/sharepoint/v3/contenttype/forms"/>
  </ds:schemaRefs>
</ds:datastoreItem>
</file>

<file path=customXml/itemProps3.xml><?xml version="1.0" encoding="utf-8"?>
<ds:datastoreItem xmlns:ds="http://schemas.openxmlformats.org/officeDocument/2006/customXml" ds:itemID="{357697DE-E496-49B5-A5CD-921EB6BE9332}">
  <ds:schemaRefs>
    <ds:schemaRef ds:uri="http://schemas.microsoft.com/office/2006/metadata/properties"/>
    <ds:schemaRef ds:uri="http://schemas.microsoft.com/office/infopath/2007/PartnerControls"/>
    <ds:schemaRef ds:uri="19415a2c-3045-4769-8042-b2d573daa356"/>
    <ds:schemaRef ds:uri="f9ded8a6-640d-4e2b-81aa-3f415abfbf2d"/>
  </ds:schemaRefs>
</ds:datastoreItem>
</file>

<file path=customXml/itemProps4.xml><?xml version="1.0" encoding="utf-8"?>
<ds:datastoreItem xmlns:ds="http://schemas.openxmlformats.org/officeDocument/2006/customXml" ds:itemID="{6061991D-195E-4708-BFAF-BD3CFFF62A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7</vt:i4>
      </vt:variant>
    </vt:vector>
  </HeadingPairs>
  <TitlesOfParts>
    <vt:vector size="10" baseType="lpstr">
      <vt:lpstr>Pre_Check</vt:lpstr>
      <vt:lpstr>Liste</vt:lpstr>
      <vt:lpstr>Translation</vt:lpstr>
      <vt:lpstr>Pre_Check!Druckbereich</vt:lpstr>
      <vt:lpstr>EVT</vt:lpstr>
      <vt:lpstr>LST_Antwort</vt:lpstr>
      <vt:lpstr>LST_AntwortVerweis</vt:lpstr>
      <vt:lpstr>LST_Wahlvorgaben</vt:lpstr>
      <vt:lpstr>NO</vt:lpstr>
      <vt:lpstr>YES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Stefanie Steiner | Minergie</dc:creator>
  <cp:keywords/>
  <dc:description/>
  <cp:lastModifiedBy>Maja Dzakulin | Minergie</cp:lastModifiedBy>
  <cp:revision/>
  <dcterms:created xsi:type="dcterms:W3CDTF">2024-04-04T07:35:38Z</dcterms:created>
  <dcterms:modified xsi:type="dcterms:W3CDTF">2024-10-25T08:13:54Z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c29ee3d1-dc1a-4325-844d-b9955f5f556c</vt:lpwstr>
  </property>
  <property fmtid="{D5CDD505-2E9C-101B-9397-08002B2CF9AE}" pid="4" name="MediaServiceImageTags">
    <vt:lpwstr/>
  </property>
</Properties>
</file>